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СДО\Тендер\Бугры 912\ВК\для тендера ВК корпус 19, 21,23\"/>
    </mc:Choice>
  </mc:AlternateContent>
  <xr:revisionPtr revIDLastSave="0" documentId="13_ncr:1_{7E900A2A-3BD0-4ADB-882F-31A8EE34DED5}" xr6:coauthVersionLast="45" xr6:coauthVersionMax="47" xr10:uidLastSave="{00000000-0000-0000-0000-000000000000}"/>
  <bookViews>
    <workbookView xWindow="-120" yWindow="-120" windowWidth="29040" windowHeight="15990" xr2:uid="{F5504BBF-C622-41D1-999E-D81DB8E43E5E}"/>
  </bookViews>
  <sheets>
    <sheet name="Сводная " sheetId="6" r:id="rId1"/>
    <sheet name="ВК " sheetId="4" r:id="rId2"/>
    <sheet name="ХВС" sheetId="2" r:id="rId3"/>
    <sheet name="ГВС" sheetId="3" r:id="rId4"/>
  </sheets>
  <definedNames>
    <definedName name="_xlnm._FilterDatabase" localSheetId="1" hidden="1">'ВК '!$A$11:$I$11</definedName>
    <definedName name="_xlnm._FilterDatabase" localSheetId="3" hidden="1">ГВС!$A$12:$I$113</definedName>
    <definedName name="_xlnm._FilterDatabase" localSheetId="2" hidden="1">ХВС!$A$9:$I$159</definedName>
    <definedName name="_xlnm.Print_Area" localSheetId="1">'ВК '!$A$1:$I$119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6" i="4" l="1"/>
  <c r="H75" i="4"/>
  <c r="E74" i="4"/>
  <c r="H74" i="4" s="1"/>
  <c r="E73" i="4"/>
  <c r="H73" i="4" s="1"/>
  <c r="I72" i="4"/>
  <c r="E51" i="2" l="1"/>
  <c r="E29" i="3"/>
  <c r="E25" i="3"/>
  <c r="E92" i="3"/>
  <c r="E107" i="3" l="1"/>
  <c r="H107" i="3" s="1"/>
  <c r="E105" i="3"/>
  <c r="E106" i="3" s="1"/>
  <c r="H106" i="3" s="1"/>
  <c r="I104" i="3"/>
  <c r="E157" i="2"/>
  <c r="E155" i="2"/>
  <c r="E156" i="2" s="1"/>
  <c r="H156" i="2" s="1"/>
  <c r="H157" i="2"/>
  <c r="I154" i="2"/>
  <c r="H155" i="2" l="1"/>
  <c r="H105" i="3"/>
  <c r="H53" i="4" l="1"/>
  <c r="E73" i="3"/>
  <c r="E70" i="3" s="1"/>
  <c r="E93" i="3" l="1"/>
  <c r="E132" i="2"/>
  <c r="E131" i="2"/>
  <c r="E129" i="2"/>
  <c r="E126" i="2"/>
  <c r="E125" i="2"/>
  <c r="E67" i="3" l="1"/>
  <c r="E96" i="3" l="1"/>
  <c r="E68" i="3"/>
  <c r="E99" i="2" l="1"/>
  <c r="E93" i="2"/>
  <c r="E91" i="2"/>
  <c r="E128" i="2" s="1"/>
  <c r="E92" i="2" l="1"/>
  <c r="E130" i="2"/>
  <c r="E100" i="2"/>
  <c r="E61" i="3"/>
  <c r="E59" i="3"/>
  <c r="E52" i="3"/>
  <c r="E50" i="3"/>
  <c r="E95" i="3" l="1"/>
  <c r="E60" i="3"/>
  <c r="E94" i="3"/>
  <c r="E51" i="3"/>
  <c r="E44" i="3"/>
  <c r="E42" i="3"/>
  <c r="E43" i="3" l="1"/>
  <c r="H136" i="2"/>
  <c r="I135" i="2"/>
  <c r="E43" i="2" l="1"/>
  <c r="E42" i="2"/>
  <c r="E117" i="2" l="1"/>
  <c r="E112" i="2"/>
  <c r="E79" i="3"/>
  <c r="E84" i="3"/>
  <c r="H46" i="4"/>
  <c r="E44" i="4"/>
  <c r="E45" i="4" s="1"/>
  <c r="H45" i="4" s="1"/>
  <c r="I43" i="4"/>
  <c r="H42" i="4"/>
  <c r="E40" i="4"/>
  <c r="E41" i="4" s="1"/>
  <c r="H41" i="4" s="1"/>
  <c r="I39" i="4"/>
  <c r="E22" i="4"/>
  <c r="E23" i="4" s="1"/>
  <c r="H23" i="4" s="1"/>
  <c r="I21" i="4"/>
  <c r="H20" i="4"/>
  <c r="H19" i="4"/>
  <c r="H17" i="4"/>
  <c r="E16" i="4"/>
  <c r="E18" i="4" s="1"/>
  <c r="H18" i="4" s="1"/>
  <c r="I15" i="4"/>
  <c r="E178" i="2"/>
  <c r="H181" i="2"/>
  <c r="E168" i="2"/>
  <c r="E167" i="2"/>
  <c r="I167" i="2" s="1"/>
  <c r="H169" i="2"/>
  <c r="H168" i="2"/>
  <c r="E164" i="2"/>
  <c r="E165" i="2" s="1"/>
  <c r="H40" i="4" l="1"/>
  <c r="H44" i="4"/>
  <c r="H16" i="4"/>
  <c r="H22" i="4"/>
  <c r="I66" i="3"/>
  <c r="I41" i="3"/>
  <c r="E36" i="3"/>
  <c r="I36" i="3" s="1"/>
  <c r="E33" i="3"/>
  <c r="I29" i="3"/>
  <c r="E101" i="2"/>
  <c r="E73" i="2"/>
  <c r="I73" i="2" s="1"/>
  <c r="E63" i="2"/>
  <c r="E59" i="2"/>
  <c r="E57" i="2"/>
  <c r="E55" i="2"/>
  <c r="E101" i="3"/>
  <c r="E100" i="3"/>
  <c r="E99" i="3"/>
  <c r="E98" i="3"/>
  <c r="E146" i="2"/>
  <c r="E145" i="2"/>
  <c r="H145" i="2" s="1"/>
  <c r="E151" i="2"/>
  <c r="H151" i="2" s="1"/>
  <c r="E150" i="2"/>
  <c r="H150" i="2" s="1"/>
  <c r="E149" i="2"/>
  <c r="H149" i="2" s="1"/>
  <c r="E148" i="2"/>
  <c r="H148" i="2" s="1"/>
  <c r="I147" i="2"/>
  <c r="I70" i="3"/>
  <c r="H48" i="3"/>
  <c r="H47" i="3"/>
  <c r="H46" i="3"/>
  <c r="I45" i="3"/>
  <c r="H87" i="3"/>
  <c r="H120" i="2"/>
  <c r="E75" i="3"/>
  <c r="H75" i="3" s="1"/>
  <c r="H77" i="3"/>
  <c r="H76" i="3"/>
  <c r="I74" i="3"/>
  <c r="E89" i="3"/>
  <c r="H89" i="3" s="1"/>
  <c r="I88" i="3"/>
  <c r="E86" i="3"/>
  <c r="H86" i="3" s="1"/>
  <c r="I84" i="3"/>
  <c r="E83" i="3"/>
  <c r="H83" i="3" s="1"/>
  <c r="I82" i="3"/>
  <c r="H80" i="3"/>
  <c r="I79" i="3"/>
  <c r="H72" i="3"/>
  <c r="H68" i="3"/>
  <c r="E62" i="3"/>
  <c r="I62" i="3" s="1"/>
  <c r="E63" i="3"/>
  <c r="H63" i="3" s="1"/>
  <c r="H65" i="3"/>
  <c r="H64" i="3"/>
  <c r="I58" i="3"/>
  <c r="H57" i="3"/>
  <c r="E56" i="3"/>
  <c r="H56" i="3" s="1"/>
  <c r="H55" i="3"/>
  <c r="E54" i="3"/>
  <c r="H54" i="3" s="1"/>
  <c r="E53" i="3"/>
  <c r="I53" i="3" s="1"/>
  <c r="H39" i="3"/>
  <c r="E38" i="3"/>
  <c r="H38" i="3" s="1"/>
  <c r="E35" i="3"/>
  <c r="H32" i="3"/>
  <c r="E31" i="3"/>
  <c r="H31" i="3" s="1"/>
  <c r="E20" i="3"/>
  <c r="H20" i="3" s="1"/>
  <c r="I18" i="3"/>
  <c r="E27" i="3"/>
  <c r="H44" i="3"/>
  <c r="H54" i="2"/>
  <c r="E23" i="3"/>
  <c r="H97" i="2"/>
  <c r="H96" i="2"/>
  <c r="H95" i="2"/>
  <c r="I94" i="2"/>
  <c r="E119" i="2"/>
  <c r="E153" i="2"/>
  <c r="E144" i="2"/>
  <c r="E143" i="2"/>
  <c r="E142" i="2"/>
  <c r="E141" i="2"/>
  <c r="E122" i="2"/>
  <c r="H122" i="2" s="1"/>
  <c r="I121" i="2"/>
  <c r="E116" i="2"/>
  <c r="H116" i="2" s="1"/>
  <c r="I115" i="2"/>
  <c r="E114" i="2"/>
  <c r="H114" i="2" s="1"/>
  <c r="I112" i="2"/>
  <c r="E108" i="2"/>
  <c r="H108" i="2" s="1"/>
  <c r="E102" i="2"/>
  <c r="E103" i="2"/>
  <c r="H103" i="2" s="1"/>
  <c r="E105" i="2"/>
  <c r="H105" i="2" s="1"/>
  <c r="E82" i="2"/>
  <c r="E70" i="2"/>
  <c r="H70" i="2" s="1"/>
  <c r="E68" i="2"/>
  <c r="H68" i="2" s="1"/>
  <c r="H42" i="2"/>
  <c r="E79" i="2"/>
  <c r="E78" i="2" s="1"/>
  <c r="H78" i="2" s="1"/>
  <c r="I77" i="2"/>
  <c r="H76" i="2"/>
  <c r="E75" i="2"/>
  <c r="H83" i="2"/>
  <c r="E39" i="2"/>
  <c r="E36" i="2"/>
  <c r="H104" i="2"/>
  <c r="H113" i="2" l="1"/>
  <c r="H73" i="3"/>
  <c r="E71" i="3"/>
  <c r="H71" i="3" s="1"/>
  <c r="H67" i="3"/>
  <c r="E81" i="3"/>
  <c r="H81" i="3" s="1"/>
  <c r="H85" i="3"/>
  <c r="E69" i="3"/>
  <c r="H69" i="3" s="1"/>
  <c r="E19" i="3"/>
  <c r="H61" i="3"/>
  <c r="H60" i="3"/>
  <c r="H59" i="3"/>
  <c r="H43" i="3"/>
  <c r="H37" i="3"/>
  <c r="H30" i="3"/>
  <c r="H42" i="3"/>
  <c r="H79" i="2"/>
  <c r="H75" i="2"/>
  <c r="H74" i="2"/>
  <c r="E50" i="2"/>
  <c r="I48" i="2"/>
  <c r="H85" i="2"/>
  <c r="E67" i="2"/>
  <c r="I67" i="2" s="1"/>
  <c r="H72" i="2"/>
  <c r="H71" i="2"/>
  <c r="H69" i="2"/>
  <c r="H43" i="2"/>
  <c r="I41" i="2"/>
  <c r="E61" i="2"/>
  <c r="H62" i="2"/>
  <c r="I59" i="2"/>
  <c r="H58" i="2"/>
  <c r="I55" i="2"/>
  <c r="H40" i="2"/>
  <c r="H19" i="3" l="1"/>
  <c r="H50" i="2"/>
  <c r="E49" i="2"/>
  <c r="H49" i="2" s="1"/>
  <c r="E65" i="2"/>
  <c r="H65" i="2" s="1"/>
  <c r="H57" i="2"/>
  <c r="H61" i="2"/>
  <c r="H60" i="2"/>
  <c r="H56" i="2"/>
  <c r="I51" i="2"/>
  <c r="E45" i="2"/>
  <c r="E127" i="2" s="1"/>
  <c r="E124" i="2" s="1"/>
  <c r="H84" i="2"/>
  <c r="E229" i="2"/>
  <c r="E238" i="2"/>
  <c r="E239" i="2" s="1"/>
  <c r="E235" i="2"/>
  <c r="E236" i="2" s="1"/>
  <c r="E46" i="2" l="1"/>
  <c r="E53" i="2"/>
  <c r="H53" i="2" s="1"/>
  <c r="H52" i="2"/>
  <c r="E233" i="2"/>
  <c r="E226" i="2"/>
  <c r="E231" i="2" s="1"/>
  <c r="H231" i="2" s="1"/>
  <c r="H225" i="2"/>
  <c r="H229" i="2"/>
  <c r="H227" i="2"/>
  <c r="E223" i="2"/>
  <c r="E224" i="2" s="1"/>
  <c r="E219" i="2"/>
  <c r="E220" i="2" s="1"/>
  <c r="E232" i="2" l="1"/>
  <c r="H114" i="4" l="1"/>
  <c r="H113" i="4"/>
  <c r="I112" i="4"/>
  <c r="H111" i="4"/>
  <c r="H110" i="4"/>
  <c r="H109" i="4"/>
  <c r="H108" i="4"/>
  <c r="I107" i="4"/>
  <c r="E105" i="4"/>
  <c r="E106" i="4" s="1"/>
  <c r="H106" i="4" s="1"/>
  <c r="E102" i="4"/>
  <c r="E103" i="4" s="1"/>
  <c r="E99" i="4"/>
  <c r="H99" i="4" s="1"/>
  <c r="E100" i="4"/>
  <c r="E96" i="4"/>
  <c r="H96" i="4" s="1"/>
  <c r="E95" i="4"/>
  <c r="E97" i="4" s="1"/>
  <c r="H97" i="4" s="1"/>
  <c r="H90" i="4"/>
  <c r="E88" i="4"/>
  <c r="H88" i="4" s="1"/>
  <c r="E86" i="4"/>
  <c r="E89" i="4" s="1"/>
  <c r="H89" i="4" s="1"/>
  <c r="I85" i="4"/>
  <c r="E78" i="4"/>
  <c r="H78" i="4" s="1"/>
  <c r="I77" i="4"/>
  <c r="H86" i="4" l="1"/>
  <c r="H87" i="4"/>
  <c r="E59" i="4" l="1"/>
  <c r="E71" i="4"/>
  <c r="H71" i="4" s="1"/>
  <c r="I70" i="4"/>
  <c r="H66" i="4"/>
  <c r="H69" i="4"/>
  <c r="H68" i="4"/>
  <c r="H65" i="4"/>
  <c r="H64" i="4"/>
  <c r="I63" i="4"/>
  <c r="H52" i="4"/>
  <c r="H59" i="4"/>
  <c r="I58" i="4"/>
  <c r="H54" i="4"/>
  <c r="H57" i="4"/>
  <c r="H56" i="4"/>
  <c r="E51" i="4"/>
  <c r="H51" i="4" s="1"/>
  <c r="I50" i="4"/>
  <c r="H37" i="4"/>
  <c r="I36" i="4"/>
  <c r="H35" i="4"/>
  <c r="I34" i="4"/>
  <c r="H33" i="4"/>
  <c r="E31" i="4"/>
  <c r="E32" i="4" s="1"/>
  <c r="H32" i="4" s="1"/>
  <c r="H29" i="4"/>
  <c r="E26" i="4"/>
  <c r="H27" i="4"/>
  <c r="I25" i="4"/>
  <c r="H105" i="4"/>
  <c r="I104" i="4"/>
  <c r="H103" i="4"/>
  <c r="H102" i="4"/>
  <c r="I101" i="4"/>
  <c r="H100" i="4"/>
  <c r="I98" i="4"/>
  <c r="H95" i="4"/>
  <c r="I94" i="4"/>
  <c r="I30" i="4"/>
  <c r="H84" i="4"/>
  <c r="H83" i="4"/>
  <c r="I82" i="4"/>
  <c r="I60" i="4" l="1"/>
  <c r="E28" i="4"/>
  <c r="H28" i="4" s="1"/>
  <c r="H115" i="4"/>
  <c r="I115" i="4"/>
  <c r="I47" i="4"/>
  <c r="I79" i="4"/>
  <c r="H67" i="4"/>
  <c r="E55" i="4"/>
  <c r="H55" i="4" s="1"/>
  <c r="H31" i="4"/>
  <c r="H26" i="4"/>
  <c r="H60" i="4" l="1"/>
  <c r="I61" i="4" s="1"/>
  <c r="H79" i="4"/>
  <c r="I80" i="4" s="1"/>
  <c r="H47" i="4"/>
  <c r="I48" i="4" s="1"/>
  <c r="I116" i="4"/>
  <c r="H109" i="3"/>
  <c r="I108" i="3"/>
  <c r="H103" i="3"/>
  <c r="I102" i="3"/>
  <c r="H101" i="3"/>
  <c r="H100" i="3"/>
  <c r="H99" i="3"/>
  <c r="H98" i="3"/>
  <c r="I97" i="3"/>
  <c r="H96" i="3"/>
  <c r="H95" i="3"/>
  <c r="H94" i="3"/>
  <c r="H93" i="3"/>
  <c r="H92" i="3"/>
  <c r="H35" i="3"/>
  <c r="H34" i="3"/>
  <c r="I33" i="3"/>
  <c r="H52" i="3"/>
  <c r="H51" i="3"/>
  <c r="H50" i="3"/>
  <c r="I49" i="3"/>
  <c r="H28" i="3"/>
  <c r="H27" i="3"/>
  <c r="H26" i="3"/>
  <c r="I25" i="3"/>
  <c r="H24" i="3"/>
  <c r="H23" i="3"/>
  <c r="H22" i="3"/>
  <c r="I21" i="3"/>
  <c r="I91" i="4" l="1"/>
  <c r="I117" i="4" s="1"/>
  <c r="D5" i="6" s="1"/>
  <c r="H91" i="4"/>
  <c r="H117" i="4" s="1"/>
  <c r="C5" i="6" s="1"/>
  <c r="E5" i="6" l="1"/>
  <c r="I92" i="4"/>
  <c r="I118" i="4" l="1"/>
  <c r="I119" i="4" s="1"/>
  <c r="E27" i="2"/>
  <c r="H27" i="2" s="1"/>
  <c r="E26" i="2"/>
  <c r="I26" i="2" s="1"/>
  <c r="E25" i="2"/>
  <c r="H25" i="2" s="1"/>
  <c r="E24" i="2"/>
  <c r="H24" i="2" s="1"/>
  <c r="E23" i="2"/>
  <c r="H23" i="2" s="1"/>
  <c r="E22" i="2"/>
  <c r="H22" i="2" s="1"/>
  <c r="E21" i="2"/>
  <c r="H21" i="2" s="1"/>
  <c r="E20" i="2"/>
  <c r="I20" i="2" s="1"/>
  <c r="H239" i="2"/>
  <c r="H238" i="2"/>
  <c r="I237" i="2"/>
  <c r="H236" i="2"/>
  <c r="H235" i="2"/>
  <c r="I234" i="2"/>
  <c r="I233" i="2"/>
  <c r="I232" i="2"/>
  <c r="H230" i="2"/>
  <c r="H228" i="2"/>
  <c r="I226" i="2"/>
  <c r="H224" i="2"/>
  <c r="H223" i="2"/>
  <c r="I222" i="2"/>
  <c r="H221" i="2"/>
  <c r="H220" i="2"/>
  <c r="H219" i="2"/>
  <c r="I218" i="2"/>
  <c r="H217" i="2"/>
  <c r="I216" i="2"/>
  <c r="H215" i="2"/>
  <c r="I214" i="2"/>
  <c r="H213" i="2"/>
  <c r="H212" i="2"/>
  <c r="I211" i="2"/>
  <c r="H210" i="2"/>
  <c r="H209" i="2"/>
  <c r="I208" i="2"/>
  <c r="H207" i="2"/>
  <c r="I206" i="2"/>
  <c r="H205" i="2"/>
  <c r="H204" i="2"/>
  <c r="I203" i="2"/>
  <c r="H202" i="2"/>
  <c r="H201" i="2"/>
  <c r="H200" i="2"/>
  <c r="H199" i="2"/>
  <c r="H198" i="2"/>
  <c r="H197" i="2"/>
  <c r="H196" i="2"/>
  <c r="H195" i="2"/>
  <c r="H194" i="2"/>
  <c r="H193" i="2"/>
  <c r="I192" i="2"/>
  <c r="H191" i="2"/>
  <c r="I190" i="2"/>
  <c r="H186" i="2"/>
  <c r="I185" i="2"/>
  <c r="H184" i="2"/>
  <c r="H183" i="2"/>
  <c r="I182" i="2"/>
  <c r="H180" i="2"/>
  <c r="H179" i="2"/>
  <c r="I178" i="2"/>
  <c r="H177" i="2"/>
  <c r="H176" i="2"/>
  <c r="I175" i="2"/>
  <c r="H174" i="2"/>
  <c r="H173" i="2"/>
  <c r="H172" i="2"/>
  <c r="H171" i="2"/>
  <c r="I170" i="2"/>
  <c r="H166" i="2"/>
  <c r="H165" i="2"/>
  <c r="H164" i="2"/>
  <c r="I163" i="2"/>
  <c r="H162" i="2"/>
  <c r="I161" i="2"/>
  <c r="H153" i="2"/>
  <c r="I152" i="2"/>
  <c r="H146" i="2"/>
  <c r="H144" i="2"/>
  <c r="H143" i="2"/>
  <c r="H142" i="2"/>
  <c r="H141" i="2"/>
  <c r="I140" i="2"/>
  <c r="H110" i="2"/>
  <c r="H109" i="2"/>
  <c r="I107" i="2"/>
  <c r="H32" i="2"/>
  <c r="H31" i="2"/>
  <c r="I30" i="2"/>
  <c r="H29" i="2"/>
  <c r="I28" i="2"/>
  <c r="H137" i="2"/>
  <c r="H139" i="2"/>
  <c r="I138" i="2"/>
  <c r="H134" i="2"/>
  <c r="I133" i="2"/>
  <c r="H132" i="2"/>
  <c r="H131" i="2"/>
  <c r="H130" i="2"/>
  <c r="H129" i="2"/>
  <c r="H128" i="2"/>
  <c r="H127" i="2"/>
  <c r="H126" i="2"/>
  <c r="H125" i="2"/>
  <c r="I124" i="2"/>
  <c r="I123" i="2"/>
  <c r="H119" i="2"/>
  <c r="H118" i="2"/>
  <c r="I117" i="2"/>
  <c r="H66" i="2"/>
  <c r="H64" i="2"/>
  <c r="I63" i="2"/>
  <c r="H101" i="2"/>
  <c r="H100" i="2"/>
  <c r="H99" i="2"/>
  <c r="I98" i="2"/>
  <c r="H93" i="2"/>
  <c r="H92" i="2"/>
  <c r="H91" i="2"/>
  <c r="I90" i="2"/>
  <c r="H47" i="2"/>
  <c r="H46" i="2"/>
  <c r="H45" i="2"/>
  <c r="I44" i="2"/>
  <c r="H39" i="2"/>
  <c r="H38" i="2"/>
  <c r="I37" i="2"/>
  <c r="H36" i="2"/>
  <c r="H35" i="2"/>
  <c r="I34" i="2"/>
  <c r="H82" i="2"/>
  <c r="H81" i="2"/>
  <c r="I80" i="2"/>
  <c r="H88" i="2"/>
  <c r="H87" i="2"/>
  <c r="I86" i="2"/>
  <c r="H19" i="2"/>
  <c r="H18" i="2"/>
  <c r="I17" i="2"/>
  <c r="H16" i="2"/>
  <c r="H15" i="2"/>
  <c r="I14" i="2"/>
  <c r="H187" i="2" l="1"/>
  <c r="I187" i="2"/>
  <c r="I240" i="2"/>
  <c r="H240" i="2"/>
  <c r="I188" i="2" l="1"/>
  <c r="I241" i="2"/>
  <c r="H106" i="2" l="1"/>
  <c r="H158" i="2" s="1"/>
  <c r="I102" i="2"/>
  <c r="I242" i="2" l="1"/>
  <c r="D6" i="6" s="1"/>
  <c r="I158" i="2"/>
  <c r="I159" i="2"/>
  <c r="H242" i="2"/>
  <c r="C6" i="6" s="1"/>
  <c r="I243" i="2"/>
  <c r="I244" i="2" s="1"/>
  <c r="E6" i="6" l="1"/>
  <c r="H16" i="3"/>
  <c r="E91" i="3"/>
  <c r="H91" i="3" s="1"/>
  <c r="E15" i="3"/>
  <c r="I15" i="3" s="1"/>
  <c r="E17" i="3"/>
  <c r="H17" i="3" s="1"/>
  <c r="H110" i="3" l="1"/>
  <c r="E90" i="3"/>
  <c r="I90" i="3" s="1"/>
  <c r="I110" i="3" s="1"/>
  <c r="D7" i="6" s="1"/>
  <c r="D8" i="6" s="1"/>
  <c r="I111" i="3" l="1"/>
  <c r="I112" i="3" s="1"/>
  <c r="I113" i="3" s="1"/>
  <c r="C7" i="6"/>
  <c r="C8" i="6" l="1"/>
  <c r="E7" i="6"/>
  <c r="E8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Сергиенко Елена Анатольевна</author>
  </authors>
  <commentList>
    <comment ref="E94" authorId="0" shapeId="0" xr:uid="{A2B99C27-5CCA-4B78-973C-8388901A79BA}">
      <text>
        <r>
          <rPr>
            <b/>
            <sz val="9"/>
            <color indexed="81"/>
            <rFont val="Tahoma"/>
            <family val="2"/>
            <charset val="204"/>
          </rPr>
          <t>Сергиенко Елена Анатольевна:</t>
        </r>
        <r>
          <rPr>
            <sz val="9"/>
            <color indexed="81"/>
            <rFont val="Tahoma"/>
            <family val="2"/>
            <charset val="204"/>
          </rPr>
          <t xml:space="preserve">
2шт-консьерж
</t>
        </r>
      </text>
    </comment>
  </commentList>
</comments>
</file>

<file path=xl/sharedStrings.xml><?xml version="1.0" encoding="utf-8"?>
<sst xmlns="http://schemas.openxmlformats.org/spreadsheetml/2006/main" count="1675" uniqueCount="490">
  <si>
    <t>Обоснование затрат</t>
  </si>
  <si>
    <t>Наименование работ, затрат</t>
  </si>
  <si>
    <t>Ед. изм.</t>
  </si>
  <si>
    <t>Кол-во</t>
  </si>
  <si>
    <t>Цена за ед.изм., руб.</t>
  </si>
  <si>
    <t>Общая стоимость, руб.</t>
  </si>
  <si>
    <t>материалы</t>
  </si>
  <si>
    <t>работа</t>
  </si>
  <si>
    <t>Договорная цена</t>
  </si>
  <si>
    <t>Установка водомерных узлов, поставляемых на место монтажа собранными в блоки, с обводной линией диаметром ввода: до 100 мм, диаметром водомера 50/20 мм</t>
  </si>
  <si>
    <t>узел</t>
  </si>
  <si>
    <t>1.1</t>
  </si>
  <si>
    <t>цена поставки</t>
  </si>
  <si>
    <t>Арматура фланцевая: задвижка клиновая Ду=50мм</t>
  </si>
  <si>
    <t>шт</t>
  </si>
  <si>
    <t>1.2</t>
  </si>
  <si>
    <t>Арматура фланцевая:клапан обратный Ду=50 мм</t>
  </si>
  <si>
    <t>1.3</t>
  </si>
  <si>
    <t>Арматура фланцевая: клапан обратный Ду=100 мм</t>
  </si>
  <si>
    <t>1.4</t>
  </si>
  <si>
    <t>Комбинированный счетчик воды с импульсным вводом (ВСХНКД-50/20) преобразователем M-bus</t>
  </si>
  <si>
    <t>1.5</t>
  </si>
  <si>
    <t>Обвязка водомера в комплекте ЦИРВ 02А.00.00.00, листы 210,211</t>
  </si>
  <si>
    <t>к-т</t>
  </si>
  <si>
    <t>2</t>
  </si>
  <si>
    <t>Арматура фланцевая с электрическим приводом на условное давление до 4 МПа: диаметр условного прохода, мм: 100</t>
  </si>
  <si>
    <t>2.1</t>
  </si>
  <si>
    <t xml:space="preserve">Затвор дисковый с электроприводом  Ду=100 мм </t>
  </si>
  <si>
    <t>3</t>
  </si>
  <si>
    <t>3.1</t>
  </si>
  <si>
    <t>4</t>
  </si>
  <si>
    <t>4.1</t>
  </si>
  <si>
    <t>5</t>
  </si>
  <si>
    <t>5.1</t>
  </si>
  <si>
    <t>6</t>
  </si>
  <si>
    <t>6.1</t>
  </si>
  <si>
    <t>7</t>
  </si>
  <si>
    <t>Прокладка трубопроводов водоснабжения из напорных полипропиленовых труб наружным диаметром до:110 мм</t>
  </si>
  <si>
    <t>м</t>
  </si>
  <si>
    <t>7.1</t>
  </si>
  <si>
    <t>7.2</t>
  </si>
  <si>
    <t>8</t>
  </si>
  <si>
    <t>8.1</t>
  </si>
  <si>
    <t>9</t>
  </si>
  <si>
    <t>9.1</t>
  </si>
  <si>
    <t>9.2</t>
  </si>
  <si>
    <t>10</t>
  </si>
  <si>
    <t>10.1</t>
  </si>
  <si>
    <t>11</t>
  </si>
  <si>
    <t>Прокладка трубопроводов водоснабжения из напорных полипропиленовых труб наружным диаметром до:90 мм</t>
  </si>
  <si>
    <t>11.1</t>
  </si>
  <si>
    <t>11.2</t>
  </si>
  <si>
    <t>12</t>
  </si>
  <si>
    <t>12.1</t>
  </si>
  <si>
    <t>Прокладка трубопроводов водоснабжения из напорных полипропиленовых труб наружным диаметром до:75 мм</t>
  </si>
  <si>
    <t>13.1</t>
  </si>
  <si>
    <t>13.2</t>
  </si>
  <si>
    <t>14</t>
  </si>
  <si>
    <t>14.1</t>
  </si>
  <si>
    <t>14.2</t>
  </si>
  <si>
    <t>15</t>
  </si>
  <si>
    <t>Установка воздухоотводчиков</t>
  </si>
  <si>
    <t>15.1</t>
  </si>
  <si>
    <t>15.2</t>
  </si>
  <si>
    <t>Прокладка трубопроводов водоснабжения из напорных полипропиленовых труб наружным диаметром до:63 мм</t>
  </si>
  <si>
    <t>16.1</t>
  </si>
  <si>
    <t>16.2</t>
  </si>
  <si>
    <t>Прокладка трубопроводов водоснабжения из напорных полипропиленовых труб наружным диаметром до:50 мм</t>
  </si>
  <si>
    <t>17.1</t>
  </si>
  <si>
    <t>17.2</t>
  </si>
  <si>
    <t>18</t>
  </si>
  <si>
    <t>18.1</t>
  </si>
  <si>
    <t>19</t>
  </si>
  <si>
    <t>19.1</t>
  </si>
  <si>
    <t>20</t>
  </si>
  <si>
    <t>21.1</t>
  </si>
  <si>
    <t>21.2</t>
  </si>
  <si>
    <t>22</t>
  </si>
  <si>
    <t>22.1</t>
  </si>
  <si>
    <t>23.1</t>
  </si>
  <si>
    <t>24</t>
  </si>
  <si>
    <t>24.1</t>
  </si>
  <si>
    <t>25</t>
  </si>
  <si>
    <t>25.1</t>
  </si>
  <si>
    <t>25.2</t>
  </si>
  <si>
    <t>кг</t>
  </si>
  <si>
    <t>26</t>
  </si>
  <si>
    <t>27</t>
  </si>
  <si>
    <t>27.1</t>
  </si>
  <si>
    <t>28</t>
  </si>
  <si>
    <t>28.1</t>
  </si>
  <si>
    <t>29</t>
  </si>
  <si>
    <t>29.1</t>
  </si>
  <si>
    <t>29.2</t>
  </si>
  <si>
    <t>30</t>
  </si>
  <si>
    <t>30.1</t>
  </si>
  <si>
    <t>32</t>
  </si>
  <si>
    <t>32.1</t>
  </si>
  <si>
    <t>33</t>
  </si>
  <si>
    <t>33.1</t>
  </si>
  <si>
    <t>34</t>
  </si>
  <si>
    <t>34.1</t>
  </si>
  <si>
    <t>35.1</t>
  </si>
  <si>
    <t>Гидравлическое испытание трубопроводов систем отопления, водопровода и горячего водоснабжения диаметром: до 50 мм</t>
  </si>
  <si>
    <t>Гидравлическое испытание трубопроводов систем отопления, водопровода и горячего водоснабжения диаметром: до 100 мм</t>
  </si>
  <si>
    <t>Оросители, насадки установок водяного и пенного пожаротушения: спринклерные</t>
  </si>
  <si>
    <t>Итого по разделу:</t>
  </si>
  <si>
    <t>1</t>
  </si>
  <si>
    <t>3.2</t>
  </si>
  <si>
    <t>4.2</t>
  </si>
  <si>
    <t>5.2</t>
  </si>
  <si>
    <t>Итого:</t>
  </si>
  <si>
    <t>Прокладка трубопроводов отопления и водоснабжения из стальных электросварных труб диаметром: 100 мм</t>
  </si>
  <si>
    <t>2.2</t>
  </si>
  <si>
    <t>2.3</t>
  </si>
  <si>
    <t>Прокладка трубопроводов отопления и водоснабжения из стальных электросварных труб диаметром: 80 мм</t>
  </si>
  <si>
    <t>4.3</t>
  </si>
  <si>
    <t>Прокладка трубопроводов отопления и водоснабжения из стальных электросварных труб диаметром: 50 мм</t>
  </si>
  <si>
    <t>6.2</t>
  </si>
  <si>
    <t>Установка кранов пожарных диаметром 50 мм</t>
  </si>
  <si>
    <t>9.3</t>
  </si>
  <si>
    <t>10.2</t>
  </si>
  <si>
    <t>12.2</t>
  </si>
  <si>
    <t>13</t>
  </si>
  <si>
    <t>Огрунтовка металлических поверхностей за один раз: грунтовкой ГФ-021</t>
  </si>
  <si>
    <t>м2</t>
  </si>
  <si>
    <t>Грунтовка ГФ-021 красно-коричневая</t>
  </si>
  <si>
    <t>Ксилол нефтяной марки А</t>
  </si>
  <si>
    <t>Окраска металлических огрунтованных поверхностей: эмалью ПФ-115</t>
  </si>
  <si>
    <t>Уайт-спирит</t>
  </si>
  <si>
    <t>2.4</t>
  </si>
  <si>
    <t>2.5</t>
  </si>
  <si>
    <t>2.6</t>
  </si>
  <si>
    <t>Насосные агрегаты на общей фундаментной плите</t>
  </si>
  <si>
    <t>шт.</t>
  </si>
  <si>
    <t>Цена поставки</t>
  </si>
  <si>
    <t xml:space="preserve">Насосная станция 1-ой зоны Q=8,53 м3/ч, H=46,6 м (2 раб. + 1 рез.) "ANTARUS 3 MLV4-5/GPRS диспетчеризация </t>
  </si>
  <si>
    <t>комплект</t>
  </si>
  <si>
    <t xml:space="preserve">Насосная станция 2-ой зоны Q=6,92 м3/4, H=68,21 м (2 раб. + 1 рез.) " ANTARUS 3 LV4-7/GPRS  диспетчеризация
</t>
  </si>
  <si>
    <t>Установка вставок виброизолирующих к насосам давлением 1,6 МПа, диаметром: 80 мм</t>
  </si>
  <si>
    <t>1 вставка</t>
  </si>
  <si>
    <t>Фланцы стальные</t>
  </si>
  <si>
    <t>Резиновый компенсатор Ду80</t>
  </si>
  <si>
    <t>Наименование организации участника тендера</t>
  </si>
  <si>
    <t>Объект:«Многоэтажные жилые дома» по адресу: Ленинградская область,Всевложский муниципальный район, Бугровское сельское поселение, поселок Бугры, массив Центральное, стр. поз № 17,№18,№19,№20,№21,№22, №23. ( кадастровый номер земельного участка 47:07:0713003:912). Многоквартирный жилой дом стр. поз. 19</t>
  </si>
  <si>
    <t>Чертежи: 14/П-14-V.19-ВК</t>
  </si>
  <si>
    <t>№ п/п</t>
  </si>
  <si>
    <t>Холодное водоснабжение В1, В1.1, В1.2</t>
  </si>
  <si>
    <t>Установка кранов поливочных</t>
  </si>
  <si>
    <t>1 кран</t>
  </si>
  <si>
    <t>Кран шаровый Ду 20</t>
  </si>
  <si>
    <t>Шланг 35 м</t>
  </si>
  <si>
    <t xml:space="preserve"> м</t>
  </si>
  <si>
    <t>Трубы стальные сварные водогазопроводные оцинкованные обыкновенные, диаметр условного прохода 25 мм, толщина стенки 3,2 мм</t>
  </si>
  <si>
    <t>Труба из полипропилена PN 20/110</t>
  </si>
  <si>
    <t>Труба из полипропилена PN 20/ 90</t>
  </si>
  <si>
    <t>8.2</t>
  </si>
  <si>
    <t>Труба из полипропилена PN 20/ 75</t>
  </si>
  <si>
    <t>Трубы стальные электросварные прямошовные наружный диаметр 108 мм (гильзы)</t>
  </si>
  <si>
    <t xml:space="preserve">100 м </t>
  </si>
  <si>
    <t>Труба из полипропилена PN 25/ 63</t>
  </si>
  <si>
    <t>Хомут  для крепления трубопроводов диаметром 63 мм</t>
  </si>
  <si>
    <t>Труба из полипропилена PN 25/ 50</t>
  </si>
  <si>
    <t>11.3</t>
  </si>
  <si>
    <t>Прокладка трубопроводов водоснабжения из напорных полипропиленовых труб наружным диаметром до:40 мм</t>
  </si>
  <si>
    <t>Труба из полипропилена PN 25/ 40</t>
  </si>
  <si>
    <t>12.3</t>
  </si>
  <si>
    <t>Трубы стальные электросварные прямошовные наружный диаметр 57 мм (гильзы)</t>
  </si>
  <si>
    <t>Прокладка трубопроводов водоснабжения из напорных полипропиленовых труб наружным диаметром до:32 мм</t>
  </si>
  <si>
    <t>Труба из полипропилена PN 25/ 32</t>
  </si>
  <si>
    <t>13.3</t>
  </si>
  <si>
    <t>Прокладка трубопроводов водоснабжения из напорных полипропиленовых труб наружным диаметром до:25 мм</t>
  </si>
  <si>
    <t>Труба из полипропилена PN 25/ 25</t>
  </si>
  <si>
    <t>Хомут  для крепления трубопроводов диаметром 25 мм</t>
  </si>
  <si>
    <t>14.3</t>
  </si>
  <si>
    <t>Прокладка трубопроводов водоснабжения из напорных полипропиленовых труб наружным диаметром до:20 мм</t>
  </si>
  <si>
    <t>Труба из полипропилена PN 20/ 20</t>
  </si>
  <si>
    <t>Скоба для ПП труб диаметром 20 мм</t>
  </si>
  <si>
    <t>16</t>
  </si>
  <si>
    <t>17</t>
  </si>
  <si>
    <t>Гидравлическое испытание трубопроводов систем водоснабжения диаметром: до 50 мм</t>
  </si>
  <si>
    <t>Изоляция трубопроводов изделиями из вспененного полиэтилена: трубками</t>
  </si>
  <si>
    <t>Трубки из вспененного полиэтилена, внутренний диаметр 110 мм, толщина 9 мм</t>
  </si>
  <si>
    <t>Трубки из вспененного полиэтилена, внутренний диаметр 89 мм, толщина 9 мм</t>
  </si>
  <si>
    <t>Трубки из вспененного полиэтилена, внутренний диаметр 76 мм, толщина 9 мм</t>
  </si>
  <si>
    <t>Трубки из вспененного полиэтилена, внутренний диаметр 64 мм, толщина 9 мм</t>
  </si>
  <si>
    <t>Трубки из вспененного полиэтилена, внутренний диаметр 54 мм, толщина 9 мм</t>
  </si>
  <si>
    <t>Трубки из вспененного полиэтилена, внутренний диаметр 42 мм, толщина 9 мм</t>
  </si>
  <si>
    <t>Трубки из вспененного полиэтилена, внутренний диаметр 35 мм, толщина 9 мм</t>
  </si>
  <si>
    <t>Трубки из вспененного полиэтилена, внутренний диаметр 28 мм, толщина 9 мм</t>
  </si>
  <si>
    <t>Установка фитингов и арматуры из полипропилена с одним сварным соединением диаметром до:26 мм</t>
  </si>
  <si>
    <t>21</t>
  </si>
  <si>
    <t>Установка фитингов и арматуры из полипропилена с одним сварным соединением  диаметром до:20 мм</t>
  </si>
  <si>
    <t xml:space="preserve">Водорозетка PP-R: 20-1/2” (ВР)
</t>
  </si>
  <si>
    <t>Спринклер Ду15</t>
  </si>
  <si>
    <t>23</t>
  </si>
  <si>
    <t>Сигнализатор протока жидкости Ду15</t>
  </si>
  <si>
    <t>Редукционный клапан прямого действия мембранный с демпферной камерой 1/2" (ВР-ВР) Valtec</t>
  </si>
  <si>
    <t xml:space="preserve">Обратный клапан Ду80
</t>
  </si>
  <si>
    <t>Кран шаровый латунный резьбовой  (ВР-ВР) Valtec Ду15</t>
  </si>
  <si>
    <t>27.2</t>
  </si>
  <si>
    <t>Установка фитингов и арматуры из полипропилена с двумя сварными соединениями диаметром до:32 мм</t>
  </si>
  <si>
    <t>Кран шаровый латунный резьбовой  (ВР-ВР) Valtec Ду25</t>
  </si>
  <si>
    <t>Кран шаровый латунный резьбовой  (ВР-ВР) Valtec Ду32</t>
  </si>
  <si>
    <t>Установка смесителей</t>
  </si>
  <si>
    <t>31</t>
  </si>
  <si>
    <t>Воздухоотводчик автоматический 1/2" (НР) Valtec</t>
  </si>
  <si>
    <t>Клапан отсекающий 1/2" (ВР-НР) Valtec</t>
  </si>
  <si>
    <t>Установка узла квартирного счетчика холодной воды условным диаметром 15 мм</t>
  </si>
  <si>
    <t>Шаровый кран латунный с полусгоном 1/2" (ВР-НР) Valtec</t>
  </si>
  <si>
    <t>Фильтр косой 1/2" (ВР-НР) Valtec</t>
  </si>
  <si>
    <t>Редукционный клапан 1/2" (ВР-ВР) Valtec</t>
  </si>
  <si>
    <t>Обратный клапан пружинный муфтовый 1/2" (ВР-ВР) Valtec</t>
  </si>
  <si>
    <t xml:space="preserve">Рукав внутриквартирный для устройства внутриквартирного пожаротушения УВП
</t>
  </si>
  <si>
    <t>Установка счетчиков (водомеров) диаметром: 15 мм</t>
  </si>
  <si>
    <t xml:space="preserve">1 счетчик </t>
  </si>
  <si>
    <t xml:space="preserve">Водосчетчик крыльчатый универсальный 1/2" (НР-НР)
</t>
  </si>
  <si>
    <t xml:space="preserve">Смеситель для умывальника
</t>
  </si>
  <si>
    <t>34.2</t>
  </si>
  <si>
    <t xml:space="preserve">Смеситель однорычажный для поддона
</t>
  </si>
  <si>
    <t xml:space="preserve">Смеситель однорычажный для ванны
</t>
  </si>
  <si>
    <t xml:space="preserve">Подводка гибкая–штуцер, 60 см 1/2” (НР) х M10
</t>
  </si>
  <si>
    <t>35</t>
  </si>
  <si>
    <t>Установка гарнитуры туалетной</t>
  </si>
  <si>
    <t>Душевой гарнитур на кронштейне</t>
  </si>
  <si>
    <t xml:space="preserve">Заглушка для водорозетки
</t>
  </si>
  <si>
    <t xml:space="preserve">Итого  </t>
  </si>
  <si>
    <t xml:space="preserve">Холодное и горячее водоснабжение встроенных помещений В1в, Т3в
</t>
  </si>
  <si>
    <t>Установка водомерных узлов диаметром ввода: до 65 мм, диаметром водомера до 40 мм</t>
  </si>
  <si>
    <t xml:space="preserve">Водомерный узел ЦИРВ 02А.00.00.00, листы 16,17, с  счетчиком Ду20 
</t>
  </si>
  <si>
    <t>Кронштейн пластиковый с фиксатором для крепления труб: ф25,0х4,2</t>
  </si>
  <si>
    <t xml:space="preserve">Противопожарное водоснабжение В2
</t>
  </si>
  <si>
    <t>Насосные агрегаты на общей фундаментной плите: агрегат насосный, масса, т: 0,425</t>
  </si>
  <si>
    <t>Насосная станция пожаротушения (в комплекте со шкафом управления), Q=5,83 л/с,  H=58,3 м (1 раб. + 1 рез.) ANTARUS 2 MLV20-5/DS1- GPRS</t>
  </si>
  <si>
    <t xml:space="preserve">- клапан (вентиль) пожарный угловой, 125 ° Ду 50 чугунный с муфтовым и цапковым присоединительными концами
</t>
  </si>
  <si>
    <t xml:space="preserve">- ствол пожарный ручной, диаметр спрыска O16
</t>
  </si>
  <si>
    <t xml:space="preserve">Диафрагма пожарных кранов Ду50, Ду15
</t>
  </si>
  <si>
    <t xml:space="preserve">Диафрагма пожарных кранов Ду50, Ду14,5
</t>
  </si>
  <si>
    <t xml:space="preserve">Диафрагма пожарных кранов Ду50, Ду14
</t>
  </si>
  <si>
    <t xml:space="preserve">Диафрагма пожарных кранов Ду50, Ду13,5
</t>
  </si>
  <si>
    <t xml:space="preserve">Диафрагма пожарных кранов Ду50, Ду13
</t>
  </si>
  <si>
    <t xml:space="preserve">Диафрагма пожарных кранов Ду50, Ду12,5
</t>
  </si>
  <si>
    <t xml:space="preserve">Диафрагма пожарных кранов Ду50, Ду12
</t>
  </si>
  <si>
    <t>Установка шкафов пожарных</t>
  </si>
  <si>
    <t>Установка головок соединительных диаметром: 80 мм</t>
  </si>
  <si>
    <t xml:space="preserve">Головки ГМ-80 (с заглушками) для подключения пожарной техники
</t>
  </si>
  <si>
    <t>Установка арматуры на трубопроводах из стальных труб диаметром: до 100 мм</t>
  </si>
  <si>
    <t xml:space="preserve">Затвор дисковый Ду100 в комплекте с ответными фланцами и крепежом
</t>
  </si>
  <si>
    <t xml:space="preserve">Фильтр сетчатый фланцевый Ду100 в комплекте с ответными фланцами и крепежом
</t>
  </si>
  <si>
    <t>Установка арматуры на трубопроводах из стальных труб диаметром: до 80 мм</t>
  </si>
  <si>
    <t xml:space="preserve">Затвор дисковый Ду80 в комплекте с ответными фланцами и крепежом
</t>
  </si>
  <si>
    <t xml:space="preserve">Обратный клапан Ду80 в комплекте с ответными фланцами и крепежом
</t>
  </si>
  <si>
    <t>Установка арматуры на трубопроводах из стальных труб диаметром: до 50 мм</t>
  </si>
  <si>
    <t xml:space="preserve">Затвор дисковый Ду50 в комплекте с ответными фланцами и крепежом
</t>
  </si>
  <si>
    <t xml:space="preserve">Установка кранов сливных </t>
  </si>
  <si>
    <t>Трубопроводы из стальных электросварных труб для водоснабжения, наружный диаметр 108 мм, толщина стенки 4 мм</t>
  </si>
  <si>
    <t>Трубы стальные электросварные прямошовные наружный диаметр 159 мм, толщина стенки 4 мм (гильзы)</t>
  </si>
  <si>
    <t>Трубопроводы из стальных электросварных труб для водоснабжения, наружный диаметр 89 мм, толщина стенки 4 мм</t>
  </si>
  <si>
    <t>Хомут сантехнический для крепления стальных труб: ф57х3,5 мм</t>
  </si>
  <si>
    <t>Эмаль ПФ-115 серая</t>
  </si>
  <si>
    <t>в том числе НДС</t>
  </si>
  <si>
    <t>Горячее водоснабжение Т3.1, Т3.2, Т4.1, Т4.2</t>
  </si>
  <si>
    <t>Трубки из вспененного полиэтилена, внутренний диаметр 76 мм, толщина 13 мм</t>
  </si>
  <si>
    <t>Трубки из вспененного полиэтилена, внутренний диаметр 64 мм, толщина 13 мм</t>
  </si>
  <si>
    <t>Трубки из вспененного полиэтилена, внутренний диаметр 54 мм, толщина 13 мм</t>
  </si>
  <si>
    <t>Трубки из вспененного полиэтилена, внутренний диаметр 42 мм, толщина 13 мм</t>
  </si>
  <si>
    <t>Трубки из вспененного полиэтилена, внутренний диаметр 35 мм, толщина 13 мм</t>
  </si>
  <si>
    <t>Трубки из вспененного полиэтилена, внутренний диаметр 28 мм, толщина 13 мм</t>
  </si>
  <si>
    <t xml:space="preserve">Клапан термобалансировочный автоматический Ду25  VT.348
</t>
  </si>
  <si>
    <t>Установка полотенцесушителей электрических</t>
  </si>
  <si>
    <t xml:space="preserve">Эл.полотенцесушитель , 220в
</t>
  </si>
  <si>
    <t>3.3</t>
  </si>
  <si>
    <t>3.4</t>
  </si>
  <si>
    <t>3.5</t>
  </si>
  <si>
    <t>15.3</t>
  </si>
  <si>
    <t>16.3</t>
  </si>
  <si>
    <t>21.3</t>
  </si>
  <si>
    <t>21.4</t>
  </si>
  <si>
    <t>21.5</t>
  </si>
  <si>
    <t>21.6</t>
  </si>
  <si>
    <t>ИТОГО по разделу Холодное водоснабжение В1, В1.1, В1.2</t>
  </si>
  <si>
    <t>8.3</t>
  </si>
  <si>
    <t>Установка узла квартирного счетчика холодной воды условным диаметром 15 мм с комплектом пожаротушения</t>
  </si>
  <si>
    <t>2.7</t>
  </si>
  <si>
    <t>2.8</t>
  </si>
  <si>
    <t>2.9</t>
  </si>
  <si>
    <t>2.10</t>
  </si>
  <si>
    <t>ИТОГО по разделу Холодное и горячее водоснабжение встроенных помещений В1в, Т3в</t>
  </si>
  <si>
    <t>Кран шаровый стальной Ду15</t>
  </si>
  <si>
    <t>5.3</t>
  </si>
  <si>
    <t>6.3</t>
  </si>
  <si>
    <t>7.3</t>
  </si>
  <si>
    <t>17.3</t>
  </si>
  <si>
    <t>17.4</t>
  </si>
  <si>
    <t>№ по вед.</t>
  </si>
  <si>
    <t>Монтаж погружных насосов</t>
  </si>
  <si>
    <t>5.4</t>
  </si>
  <si>
    <t>Итогопо разделу:</t>
  </si>
  <si>
    <t>Прокладка трубопроводов канализации из полиэтиленовых труб высокой плотности диаметром: 100 мм</t>
  </si>
  <si>
    <t>Ревизия ПП Дн=100 мм с крышкой</t>
  </si>
  <si>
    <t>Прокладка трубопроводов канализации из полиэтиленовых труб высокой плотности диаметром: 50 мм</t>
  </si>
  <si>
    <t xml:space="preserve">Установка противопожарных муфт (манжет): </t>
  </si>
  <si>
    <t>Установка трапов диаметром: 100 мм</t>
  </si>
  <si>
    <t>Установка унитазов: с бачком непосредственно присоединенным</t>
  </si>
  <si>
    <t>Унитаз керамический с непосредственно-соединенным смывным бачком, с деталями крепления, с сиденьем, с косым выпуском</t>
  </si>
  <si>
    <t>Установка умывальников одиночных: с подводкой холодной и горячей воды</t>
  </si>
  <si>
    <t>Установка ванн купальных прямых: акриловых</t>
  </si>
  <si>
    <t xml:space="preserve">Система ХВС </t>
  </si>
  <si>
    <t xml:space="preserve">Система ГВС </t>
  </si>
  <si>
    <t xml:space="preserve">Внутренняя канализация </t>
  </si>
  <si>
    <t>Трубы канализационные полипропиленовые раструбные  диаметром 110 мм с фасонными частями</t>
  </si>
  <si>
    <t>Канализация бытовая К1</t>
  </si>
  <si>
    <t xml:space="preserve">Прочистка ПП Дн=100 мм </t>
  </si>
  <si>
    <t>Трубы стальные электросварные прямошовные наружный диаметр 159 мм (гильзы)</t>
  </si>
  <si>
    <t>Трубы канализационные полипропиленовые раструбные  диаметром 50 мм с фасонными частями</t>
  </si>
  <si>
    <t>Муфты противопожарные Ду 100 мм ПМ-110</t>
  </si>
  <si>
    <t>1.6</t>
  </si>
  <si>
    <t>Муфта Ø100</t>
  </si>
  <si>
    <t>Крепления для труб: Ø110 в комплекте</t>
  </si>
  <si>
    <t>Крепления для труб: Ø50 в комплекте</t>
  </si>
  <si>
    <t>Трап с вертикальным выпуском Ду100</t>
  </si>
  <si>
    <t>Канализация бытовая встроенных помещений К1в</t>
  </si>
  <si>
    <t>Воздушный клапан Ø110 (ПП)</t>
  </si>
  <si>
    <t>Канализация дождевая К2</t>
  </si>
  <si>
    <t>Крепления для трубопроводов из ПП труб (Хомут трубный из оцинкованной стали, с резиновым уплотнителем,  c винтом-шурупом):</t>
  </si>
  <si>
    <t>Тепловая изоляция 9 мм из вспененного каучука для ПП труб Ø110 мм</t>
  </si>
  <si>
    <t>Изоляция трубопроводов изделиями из вспененного каучука: трубками</t>
  </si>
  <si>
    <t>Канализация дренажная К13н (от приямков подвала)</t>
  </si>
  <si>
    <t>Дренажный насос Q=0,55 м3/ч, H=5 м (1 раб+1рез) «jung pumpen» US 62ES–251</t>
  </si>
  <si>
    <t>Дренажный насос Q=0,55 м3/ч, H=5 м (1раб+1рез) jung pumpen» US 73 ES –253</t>
  </si>
  <si>
    <t>1.7</t>
  </si>
  <si>
    <t>Кран шаровый латунный Ду50</t>
  </si>
  <si>
    <t>Обратный клапан пружинный муфтовый Ду50</t>
  </si>
  <si>
    <t>Труба стальная водогазопроводная оцинкованная с комплектом фитингов Ø57х3,5 мм</t>
  </si>
  <si>
    <t>Санитарно-технические приборы</t>
  </si>
  <si>
    <t>Манжета для подключения унитаза</t>
  </si>
  <si>
    <t xml:space="preserve"> Умывальник керамический сдеталями крепления</t>
  </si>
  <si>
    <t>Сифон для умывальника/мойки</t>
  </si>
  <si>
    <t>Установка поддонов душевых акриловых</t>
  </si>
  <si>
    <t>Душевой поддон акриловый на каркасе с экраном</t>
  </si>
  <si>
    <t>Сифон для душевого поддона</t>
  </si>
  <si>
    <t>Ванна акриловая на каркасе с экраном 1,5м</t>
  </si>
  <si>
    <t>Сифон для ванны</t>
  </si>
  <si>
    <t>1.1.</t>
  </si>
  <si>
    <t>Крепления для трубопроводов диаметром 32 мм в сборе</t>
  </si>
  <si>
    <t>Крепления трубопровода в сборе для  стальных труб: ф108 мм</t>
  </si>
  <si>
    <t xml:space="preserve">- рукав пожарный напорный O51 l=20,0м, в сборе с головками, кассетами
</t>
  </si>
  <si>
    <t>Крепления трубопровода в сборе для  стальных труб: ф89 мм</t>
  </si>
  <si>
    <t>Трубопроводы из стальных электросварных труб для водоснабжения, наружный диаметр 57 мм, толщина стенки 3,5 мм (ниже 0.00)</t>
  </si>
  <si>
    <t>Трубопроводы из стальных электросварных труб для водоснабжения, наружный диаметр 57 мм, толщина стенки 3,5 мм (стояки)</t>
  </si>
  <si>
    <t>Трубы стальные электросварные прямошовные наружный диаметр 108 мм, толщина стенки 4 мм (гильзы)</t>
  </si>
  <si>
    <t>Крепления трубопровода в сборе для  стальных труб: ф57 мм</t>
  </si>
  <si>
    <t>Крепления для трубопроводов диаметром 25 мм в сборе</t>
  </si>
  <si>
    <t>Оборудование ХВС и магистральная разводка</t>
  </si>
  <si>
    <t>Магистрали подвала и верхней зоны</t>
  </si>
  <si>
    <t>Стояки</t>
  </si>
  <si>
    <t>Крепления для трубопроводов диаметром  110 мм в сборе</t>
  </si>
  <si>
    <t>Крепления для трубопроводов диаметром 75 мм в сборе</t>
  </si>
  <si>
    <t>Крепления для трубопроводов диаметром 63 мм в сборе</t>
  </si>
  <si>
    <t>Крепления для трубопроводов диаметром 50 мм в сборе</t>
  </si>
  <si>
    <t>Прокладка трубопроводов водоснабжения из стальных водогазопроводных оцинкованных труб диаметром: 25 мм  (мусорокамеры)</t>
  </si>
  <si>
    <t>Установка  арматуры на трубопроводе из полипропилена  диаметром до: 63 мм</t>
  </si>
  <si>
    <t>Установка  арматуры на трубопроводе из полипропилена  диаметром до: 40 мм</t>
  </si>
  <si>
    <t>Установка  арматуры на трубопроводе из полипропилена  диаметром до: 32 мм</t>
  </si>
  <si>
    <t>Редукционный клапан прямого действия мембранный с демпферной камерой 3/4" (ВР-ВР) Valtec</t>
  </si>
  <si>
    <t>Установка  арматуры на трубопроводе из полипропилена  диаметром до: 75 мм</t>
  </si>
  <si>
    <t>Установка фланцевой арматуры на трубопроводах из полипропилена диаметром: до 50 мм</t>
  </si>
  <si>
    <t>Установка фланцевой арматуры на трубопроводах из полипропилена диаметром: до 80 мм</t>
  </si>
  <si>
    <t>Затвор диаметром 80 мм с ответными фланцами</t>
  </si>
  <si>
    <t>Затвор диаметром 50 мм с ответными фланцами</t>
  </si>
  <si>
    <t>Установка арматуры на трубопроводе из полипропилена  диаметром до: 90 мм</t>
  </si>
  <si>
    <t>Крепления для трубопроводов диаметром 40 мм в сборе</t>
  </si>
  <si>
    <t>Крепления для трубопроводов диаметром  90 мм в сборе</t>
  </si>
  <si>
    <t>Прокладка трубопроводов водоснабжения из напорных полипропиленовых труб наружным диаметром до:26 мм</t>
  </si>
  <si>
    <t>Установка  арматуры на трубопроводе из полипропилена  диаметром до: 25 мм</t>
  </si>
  <si>
    <t>Хомут  для крепления трубопроводов диаметром 40 мм</t>
  </si>
  <si>
    <t>Магистральные трубопроводы ГВС</t>
  </si>
  <si>
    <t>Стояки ГВС</t>
  </si>
  <si>
    <t>Квартирная разводка</t>
  </si>
  <si>
    <t xml:space="preserve">Клапан термобалансировочный автоматический Ду15  VT.348
</t>
  </si>
  <si>
    <t>Затвор поворотный Ду50 с ответными фланцами</t>
  </si>
  <si>
    <t xml:space="preserve">Установка узла квартирного счетчика холодной воды условным диаметром 15 мм </t>
  </si>
  <si>
    <t xml:space="preserve">Шкаф пожарный закрытый красного цвета с кассетой для рукава ф51  ШПК-320Н
</t>
  </si>
  <si>
    <t xml:space="preserve">Шкаф пожарный закрытый красного цвета с кассетой для рукава ф51  ШПК-320ВЗБ
</t>
  </si>
  <si>
    <t>10.3</t>
  </si>
  <si>
    <t>11.4</t>
  </si>
  <si>
    <t>19.2</t>
  </si>
  <si>
    <t>19.3</t>
  </si>
  <si>
    <t>20.1</t>
  </si>
  <si>
    <t>22.2</t>
  </si>
  <si>
    <t>22.3</t>
  </si>
  <si>
    <t>22.4</t>
  </si>
  <si>
    <t>17.5</t>
  </si>
  <si>
    <t>18..2</t>
  </si>
  <si>
    <t>18.3</t>
  </si>
  <si>
    <t>20.2</t>
  </si>
  <si>
    <t>20.3</t>
  </si>
  <si>
    <t>20.4</t>
  </si>
  <si>
    <t>20.5</t>
  </si>
  <si>
    <t>23.2</t>
  </si>
  <si>
    <t>23.3</t>
  </si>
  <si>
    <t>24.2</t>
  </si>
  <si>
    <t>24.3</t>
  </si>
  <si>
    <t>25.3</t>
  </si>
  <si>
    <t>25.4</t>
  </si>
  <si>
    <t>26.1</t>
  </si>
  <si>
    <t>26.2</t>
  </si>
  <si>
    <t>26.3</t>
  </si>
  <si>
    <t>29.3</t>
  </si>
  <si>
    <t>32.2</t>
  </si>
  <si>
    <t>32.3</t>
  </si>
  <si>
    <t>32.4</t>
  </si>
  <si>
    <t>32.5</t>
  </si>
  <si>
    <t>32.6</t>
  </si>
  <si>
    <t>32.7</t>
  </si>
  <si>
    <t>32.8</t>
  </si>
  <si>
    <t>36</t>
  </si>
  <si>
    <t>36.1</t>
  </si>
  <si>
    <t>36.2</t>
  </si>
  <si>
    <t>36.3</t>
  </si>
  <si>
    <t>36.4</t>
  </si>
  <si>
    <t>37</t>
  </si>
  <si>
    <t>37.1</t>
  </si>
  <si>
    <t>Кран шаровый латунный резьбовой  (ВР-НР) Valtec Ду15</t>
  </si>
  <si>
    <t>4.4</t>
  </si>
  <si>
    <t>Установка  арматуры на трубопроводе из полипропилена  диаметром до: 26 мм</t>
  </si>
  <si>
    <t>Установка  арматуры на трубопроводе из полипропилена  диаметром до: 20 мм</t>
  </si>
  <si>
    <t>11.5</t>
  </si>
  <si>
    <t>ВНУТРЕННЯЯ КАНАЛИЗАЦИЯ</t>
  </si>
  <si>
    <t xml:space="preserve">Магистрали ниже отм. 0.00 </t>
  </si>
  <si>
    <t>Стояки К1</t>
  </si>
  <si>
    <t>Квартирная разводка и МОП</t>
  </si>
  <si>
    <t>ИТОГО по всем разделам:</t>
  </si>
  <si>
    <t>ИТОГО Коммерческое предложение:</t>
  </si>
  <si>
    <t>ИТОГО по разделу Противопожарное водоснабжение В2:</t>
  </si>
  <si>
    <t xml:space="preserve">Итого:  </t>
  </si>
  <si>
    <t>ИТОГО по разделу Горячее водоснабжение Т3.1, Т3.2, Т4.1, Т4.2:</t>
  </si>
  <si>
    <t>Крепления для труб: Ø57 в комплекте</t>
  </si>
  <si>
    <t xml:space="preserve">Подводка гибкая, 40 см 1/2” (ВР-НР)
</t>
  </si>
  <si>
    <t>№ п/п приложения</t>
  </si>
  <si>
    <t>Наименование  работ</t>
  </si>
  <si>
    <t>Материалы</t>
  </si>
  <si>
    <t>СМР</t>
  </si>
  <si>
    <t xml:space="preserve">Общая стоимость, руб. </t>
  </si>
  <si>
    <t>Канализация</t>
  </si>
  <si>
    <t xml:space="preserve">ХВС </t>
  </si>
  <si>
    <t xml:space="preserve">ГВС </t>
  </si>
  <si>
    <t>ИТОГО по всем работам</t>
  </si>
  <si>
    <t>Корпус 19</t>
  </si>
  <si>
    <t>Кран шаровый латунный резьбовой  (ВР-НР) Valtec Ду20</t>
  </si>
  <si>
    <t>Трубы стальные электросварные прямошовные наружный диаметр 133 мм (гильзы)</t>
  </si>
  <si>
    <t>Муфта полипропиленовая комбинированная, диаметром 20х1/2"</t>
  </si>
  <si>
    <t>Муфта полипропиленовая комбинированная, диаметром 32х3/4"</t>
  </si>
  <si>
    <t>Муфта полипропиленовая комбинированная, диаметром 25х1/2"</t>
  </si>
  <si>
    <t>Муфта полипропиленовая комбинированная, под ключ диаметром 40х1 1/4"</t>
  </si>
  <si>
    <t>Муфта полипропиленовая комбинированная,  диаметром 25х1/2"</t>
  </si>
  <si>
    <t>Муфта полипропиленовая комбинированная,  диаметром 32х1"</t>
  </si>
  <si>
    <t>Муфта полипропиленовая комбинированная,  диаметром 20х1/2"</t>
  </si>
  <si>
    <t>Кран шаровый латунный резьбовой  (ВР-НР) Valtec Ду32</t>
  </si>
  <si>
    <t>Кран шаровый латунный резьбовой  (НР-НР) Valtec Ду20</t>
  </si>
  <si>
    <t>Кран шаровый латунный резьбовой  (ВР-НР) Valtec Ду25</t>
  </si>
  <si>
    <t>Кран смесительный с подводом горячей и холодной воды Ду15</t>
  </si>
  <si>
    <t>Установка крана смесительного (мусорокамера)</t>
  </si>
  <si>
    <t xml:space="preserve">Монтаж арматуры на ВГП трубах Ду20
</t>
  </si>
  <si>
    <t xml:space="preserve">Ревизия ПП Дн=100 мм </t>
  </si>
  <si>
    <t>36.5</t>
  </si>
  <si>
    <t>36.6</t>
  </si>
  <si>
    <t>37.2</t>
  </si>
  <si>
    <t>37.3</t>
  </si>
  <si>
    <t>37.4</t>
  </si>
  <si>
    <t>38</t>
  </si>
  <si>
    <t>38.1</t>
  </si>
  <si>
    <t>Штанга с резьбой М8х2 м DIN 975</t>
  </si>
  <si>
    <t>Анкер забивной стальной 8 мм</t>
  </si>
  <si>
    <t xml:space="preserve">Монтаж опорных конструкций для трубопроводов
</t>
  </si>
  <si>
    <t>Профиль монтажный П30х30 1м</t>
  </si>
  <si>
    <t>39</t>
  </si>
  <si>
    <t>39.1</t>
  </si>
  <si>
    <t>39.2</t>
  </si>
  <si>
    <t>39.3</t>
  </si>
  <si>
    <t>КОММЕРЧЕСКОЕ ПРЕДЛОЖЕНИЕ №  1/19</t>
  </si>
  <si>
    <t>КОММЕРЧЕСКОЕ ПРЕДЛОЖЕНИЕ № 2/19</t>
  </si>
  <si>
    <t>КОММЕРЧЕСКОЕ ПРЕДЛОЖЕНИЕ № 3/19</t>
  </si>
  <si>
    <t xml:space="preserve"> </t>
  </si>
  <si>
    <t>Трубопроводы из стальных электросварных оцинкованных труб, наружный диаметр 108 мм, толщина стенки 4 мм</t>
  </si>
  <si>
    <t>Переход фланцевый ПП/сталь Dn110 Rain Flow 100</t>
  </si>
  <si>
    <t>Прочистка</t>
  </si>
  <si>
    <t>Трубопровод раструбный из полипропиленовых труб в комплекте с фитингами (ПП) DN110 Rain Flow 100</t>
  </si>
  <si>
    <t>Ревизия ПП Ду100 Rain Flow 100</t>
  </si>
  <si>
    <t>Патрубок компенсационный Dn110 (Муфта переходная ) Rain Flow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</si>
</sst>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\ ###"/>
    <numFmt numFmtId="165" formatCode="0.0"/>
    <numFmt numFmtId="166" formatCode="_-* #,##0.00\ _₽_-;\-* #,##0.00\ _₽_-;_-* &quot;-&quot;??\ _₽_-;_-@_-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u/>
      <sz val="10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b/>
      <sz val="12"/>
      <color rgb="FF00B050"/>
      <name val="Times New Roman"/>
      <family val="1"/>
      <charset val="204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8" fillId="0" borderId="0"/>
    <xf numFmtId="43" fontId="10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</cellStyleXfs>
  <cellXfs count="478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4" fontId="1" fillId="0" borderId="0" xfId="0" applyNumberFormat="1" applyFont="1" applyAlignment="1">
      <alignment horizontal="center" vertical="center" wrapText="1"/>
    </xf>
    <xf numFmtId="0" fontId="7" fillId="0" borderId="0" xfId="1" applyFont="1"/>
    <xf numFmtId="0" fontId="9" fillId="0" borderId="0" xfId="1" applyFont="1"/>
    <xf numFmtId="0" fontId="2" fillId="0" borderId="0" xfId="1" applyFont="1" applyAlignment="1">
      <alignment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8" fillId="0" borderId="0" xfId="1"/>
    <xf numFmtId="0" fontId="3" fillId="0" borderId="0" xfId="1" applyFont="1"/>
    <xf numFmtId="0" fontId="6" fillId="0" borderId="0" xfId="1" applyFont="1"/>
    <xf numFmtId="0" fontId="7" fillId="0" borderId="0" xfId="1" applyFont="1" applyAlignment="1">
      <alignment horizontal="center"/>
    </xf>
    <xf numFmtId="0" fontId="5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3" fillId="0" borderId="0" xfId="1" applyFont="1" applyAlignment="1">
      <alignment vertical="center" wrapText="1"/>
    </xf>
    <xf numFmtId="0" fontId="2" fillId="0" borderId="0" xfId="0" applyFont="1" applyAlignment="1">
      <alignment horizontal="left" vertical="top"/>
    </xf>
    <xf numFmtId="0" fontId="1" fillId="0" borderId="0" xfId="0" applyFont="1" applyFill="1" applyAlignment="1">
      <alignment vertical="center" wrapText="1"/>
    </xf>
    <xf numFmtId="0" fontId="3" fillId="0" borderId="0" xfId="1" applyFont="1" applyAlignment="1">
      <alignment horizontal="center" vertical="top" wrapText="1"/>
    </xf>
    <xf numFmtId="0" fontId="3" fillId="0" borderId="0" xfId="1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7" fillId="0" borderId="0" xfId="1" applyFont="1" applyAlignment="1">
      <alignment horizontal="center" vertical="top"/>
    </xf>
    <xf numFmtId="1" fontId="3" fillId="0" borderId="0" xfId="1" applyNumberFormat="1" applyFont="1" applyAlignment="1">
      <alignment horizontal="center" vertical="top" wrapText="1"/>
    </xf>
    <xf numFmtId="0" fontId="3" fillId="0" borderId="0" xfId="1" applyFont="1" applyFill="1" applyAlignment="1">
      <alignment horizontal="center" vertical="top" wrapText="1"/>
    </xf>
    <xf numFmtId="0" fontId="3" fillId="0" borderId="0" xfId="1" applyFont="1" applyFill="1" applyAlignment="1">
      <alignment horizontal="left" vertical="top" wrapText="1"/>
    </xf>
    <xf numFmtId="0" fontId="3" fillId="0" borderId="0" xfId="1" applyFont="1" applyFill="1" applyAlignment="1">
      <alignment horizontal="center" vertical="center" wrapText="1"/>
    </xf>
    <xf numFmtId="0" fontId="3" fillId="0" borderId="0" xfId="1" applyFont="1" applyFill="1" applyAlignment="1">
      <alignment horizontal="left" vertical="center" wrapText="1"/>
    </xf>
    <xf numFmtId="0" fontId="7" fillId="0" borderId="0" xfId="1" applyFont="1" applyFill="1" applyAlignment="1">
      <alignment horizontal="center"/>
    </xf>
    <xf numFmtId="1" fontId="6" fillId="0" borderId="0" xfId="1" applyNumberFormat="1" applyFont="1"/>
    <xf numFmtId="0" fontId="7" fillId="0" borderId="0" xfId="1" applyFont="1" applyFill="1" applyAlignment="1">
      <alignment vertical="top" wrapText="1"/>
    </xf>
    <xf numFmtId="0" fontId="7" fillId="0" borderId="0" xfId="0" applyFont="1" applyFill="1" applyAlignment="1">
      <alignment vertical="top" wrapText="1"/>
    </xf>
    <xf numFmtId="0" fontId="17" fillId="0" borderId="0" xfId="3" applyFont="1"/>
    <xf numFmtId="0" fontId="10" fillId="0" borderId="0" xfId="3"/>
    <xf numFmtId="0" fontId="19" fillId="0" borderId="1" xfId="3" applyFont="1" applyBorder="1" applyAlignment="1">
      <alignment horizontal="center" vertical="center" wrapText="1"/>
    </xf>
    <xf numFmtId="0" fontId="19" fillId="0" borderId="1" xfId="3" applyFont="1" applyBorder="1" applyAlignment="1">
      <alignment horizontal="center"/>
    </xf>
    <xf numFmtId="0" fontId="19" fillId="0" borderId="1" xfId="3" applyFont="1" applyBorder="1"/>
    <xf numFmtId="4" fontId="19" fillId="0" borderId="1" xfId="3" applyNumberFormat="1" applyFont="1" applyBorder="1"/>
    <xf numFmtId="4" fontId="19" fillId="0" borderId="1" xfId="4" applyNumberFormat="1" applyFont="1" applyFill="1" applyBorder="1" applyAlignment="1">
      <alignment horizontal="right" vertical="top" wrapText="1"/>
    </xf>
    <xf numFmtId="4" fontId="19" fillId="0" borderId="3" xfId="3" applyNumberFormat="1" applyFont="1" applyBorder="1" applyAlignment="1">
      <alignment horizontal="right"/>
    </xf>
    <xf numFmtId="166" fontId="18" fillId="0" borderId="0" xfId="3" applyNumberFormat="1" applyFont="1"/>
    <xf numFmtId="4" fontId="20" fillId="0" borderId="0" xfId="3" applyNumberFormat="1" applyFont="1" applyAlignment="1">
      <alignment horizontal="center"/>
    </xf>
    <xf numFmtId="4" fontId="17" fillId="0" borderId="0" xfId="3" applyNumberFormat="1" applyFont="1"/>
    <xf numFmtId="2" fontId="19" fillId="0" borderId="1" xfId="4" applyNumberFormat="1" applyFont="1" applyBorder="1"/>
    <xf numFmtId="0" fontId="7" fillId="0" borderId="0" xfId="1" applyFont="1" applyFill="1" applyAlignment="1">
      <alignment vertical="center" wrapText="1"/>
    </xf>
    <xf numFmtId="0" fontId="7" fillId="0" borderId="0" xfId="1" applyFont="1" applyFill="1"/>
    <xf numFmtId="0" fontId="7" fillId="0" borderId="0" xfId="1" applyFont="1" applyFill="1" applyAlignment="1">
      <alignment horizontal="center" vertical="top"/>
    </xf>
    <xf numFmtId="0" fontId="2" fillId="0" borderId="0" xfId="1" applyFont="1" applyFill="1" applyAlignment="1">
      <alignment vertical="center" wrapText="1"/>
    </xf>
    <xf numFmtId="164" fontId="3" fillId="0" borderId="0" xfId="1" applyNumberFormat="1" applyFont="1" applyFill="1" applyAlignment="1">
      <alignment horizontal="left" vertical="center" wrapText="1"/>
    </xf>
    <xf numFmtId="0" fontId="5" fillId="0" borderId="9" xfId="0" applyFont="1" applyBorder="1" applyAlignment="1">
      <alignment horizontal="center" vertical="top" wrapText="1"/>
    </xf>
    <xf numFmtId="0" fontId="3" fillId="0" borderId="11" xfId="1" applyFont="1" applyBorder="1" applyAlignment="1">
      <alignment horizontal="center" vertical="top" wrapText="1"/>
    </xf>
    <xf numFmtId="0" fontId="5" fillId="0" borderId="5" xfId="1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49" fontId="2" fillId="0" borderId="19" xfId="0" applyNumberFormat="1" applyFont="1" applyBorder="1" applyAlignment="1">
      <alignment horizontal="center" vertical="center" wrapText="1"/>
    </xf>
    <xf numFmtId="49" fontId="1" fillId="0" borderId="19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49" fontId="7" fillId="0" borderId="19" xfId="1" applyNumberFormat="1" applyFont="1" applyBorder="1" applyAlignment="1" applyProtection="1">
      <alignment horizontal="center" vertical="top" wrapText="1" shrinkToFit="1"/>
      <protection locked="0"/>
    </xf>
    <xf numFmtId="0" fontId="2" fillId="0" borderId="20" xfId="0" applyFont="1" applyBorder="1" applyAlignment="1">
      <alignment horizontal="center" vertical="center" wrapText="1"/>
    </xf>
    <xf numFmtId="49" fontId="3" fillId="0" borderId="19" xfId="1" applyNumberFormat="1" applyFont="1" applyBorder="1" applyAlignment="1" applyProtection="1">
      <alignment horizontal="center" vertical="top" wrapText="1" shrinkToFit="1"/>
      <protection locked="0"/>
    </xf>
    <xf numFmtId="49" fontId="5" fillId="0" borderId="19" xfId="0" applyNumberFormat="1" applyFont="1" applyBorder="1" applyAlignment="1">
      <alignment horizontal="center" vertical="center" wrapText="1"/>
    </xf>
    <xf numFmtId="49" fontId="7" fillId="0" borderId="19" xfId="1" applyNumberFormat="1" applyFont="1" applyFill="1" applyBorder="1" applyAlignment="1" applyProtection="1">
      <alignment horizontal="center" vertical="top" wrapText="1" shrinkToFit="1"/>
      <protection locked="0"/>
    </xf>
    <xf numFmtId="49" fontId="3" fillId="0" borderId="19" xfId="1" applyNumberFormat="1" applyFont="1" applyFill="1" applyBorder="1" applyAlignment="1" applyProtection="1">
      <alignment horizontal="center" vertical="top" wrapText="1" shrinkToFit="1"/>
      <protection locked="0"/>
    </xf>
    <xf numFmtId="0" fontId="5" fillId="0" borderId="17" xfId="0" applyFont="1" applyBorder="1" applyAlignment="1">
      <alignment vertical="center" wrapText="1"/>
    </xf>
    <xf numFmtId="0" fontId="5" fillId="0" borderId="23" xfId="1" applyFont="1" applyBorder="1" applyAlignment="1">
      <alignment horizontal="center" vertical="center" wrapText="1"/>
    </xf>
    <xf numFmtId="49" fontId="3" fillId="0" borderId="25" xfId="1" applyNumberFormat="1" applyFont="1" applyBorder="1" applyAlignment="1" applyProtection="1">
      <alignment horizontal="center" vertical="top" wrapText="1" shrinkToFit="1"/>
      <protection locked="0"/>
    </xf>
    <xf numFmtId="49" fontId="7" fillId="0" borderId="25" xfId="1" applyNumberFormat="1" applyFont="1" applyBorder="1" applyAlignment="1" applyProtection="1">
      <alignment horizontal="center" vertical="top" wrapText="1" shrinkToFit="1"/>
      <protection locked="0"/>
    </xf>
    <xf numFmtId="0" fontId="2" fillId="0" borderId="24" xfId="0" applyFont="1" applyBorder="1" applyAlignment="1">
      <alignment horizontal="left" vertical="top"/>
    </xf>
    <xf numFmtId="0" fontId="5" fillId="0" borderId="25" xfId="0" applyFont="1" applyBorder="1" applyAlignment="1">
      <alignment horizontal="center" vertical="center" wrapText="1"/>
    </xf>
    <xf numFmtId="0" fontId="5" fillId="0" borderId="22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3" fillId="0" borderId="23" xfId="1" applyFont="1" applyBorder="1" applyAlignment="1">
      <alignment horizontal="center" vertical="center" wrapText="1"/>
    </xf>
    <xf numFmtId="0" fontId="5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vertical="top" wrapText="1"/>
    </xf>
    <xf numFmtId="0" fontId="5" fillId="0" borderId="25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49" fontId="7" fillId="0" borderId="25" xfId="1" applyNumberFormat="1" applyFont="1" applyBorder="1" applyAlignment="1" applyProtection="1">
      <alignment vertical="top" wrapText="1" shrinkToFit="1"/>
      <protection locked="0"/>
    </xf>
    <xf numFmtId="49" fontId="3" fillId="0" borderId="25" xfId="1" applyNumberFormat="1" applyFont="1" applyBorder="1" applyAlignment="1" applyProtection="1">
      <alignment vertical="top" wrapText="1" shrinkToFit="1"/>
      <protection locked="0"/>
    </xf>
    <xf numFmtId="0" fontId="5" fillId="0" borderId="25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3" fillId="0" borderId="27" xfId="0" applyFont="1" applyBorder="1" applyAlignment="1">
      <alignment vertical="top" wrapText="1"/>
    </xf>
    <xf numFmtId="0" fontId="5" fillId="0" borderId="22" xfId="0" applyFont="1" applyBorder="1" applyAlignment="1">
      <alignment horizontal="right" vertical="center" wrapText="1"/>
    </xf>
    <xf numFmtId="0" fontId="5" fillId="0" borderId="24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7" xfId="0" applyFont="1" applyBorder="1" applyAlignment="1">
      <alignment vertical="center" wrapText="1"/>
    </xf>
    <xf numFmtId="0" fontId="5" fillId="0" borderId="13" xfId="0" applyFont="1" applyBorder="1" applyAlignment="1">
      <alignment horizontal="center" vertical="top" wrapText="1"/>
    </xf>
    <xf numFmtId="0" fontId="3" fillId="0" borderId="14" xfId="1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4" fontId="2" fillId="0" borderId="3" xfId="0" applyNumberFormat="1" applyFont="1" applyBorder="1" applyAlignment="1">
      <alignment horizontal="center" vertical="top" wrapText="1"/>
    </xf>
    <xf numFmtId="4" fontId="15" fillId="0" borderId="3" xfId="0" applyNumberFormat="1" applyFont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top" wrapText="1"/>
    </xf>
    <xf numFmtId="0" fontId="3" fillId="0" borderId="23" xfId="1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top" wrapText="1"/>
    </xf>
    <xf numFmtId="0" fontId="16" fillId="0" borderId="25" xfId="0" applyFont="1" applyFill="1" applyBorder="1" applyAlignment="1">
      <alignment horizontal="left" vertical="top" wrapText="1"/>
    </xf>
    <xf numFmtId="0" fontId="15" fillId="0" borderId="25" xfId="0" applyFont="1" applyFill="1" applyBorder="1" applyAlignment="1">
      <alignment horizontal="center" vertical="center" wrapText="1"/>
    </xf>
    <xf numFmtId="165" fontId="7" fillId="0" borderId="25" xfId="1" applyNumberFormat="1" applyFont="1" applyFill="1" applyBorder="1" applyAlignment="1" applyProtection="1">
      <alignment horizontal="center" vertical="top" wrapText="1" shrinkToFit="1"/>
      <protection locked="0"/>
    </xf>
    <xf numFmtId="1" fontId="7" fillId="0" borderId="25" xfId="1" applyNumberFormat="1" applyFont="1" applyFill="1" applyBorder="1" applyAlignment="1" applyProtection="1">
      <alignment horizontal="center" vertical="top" wrapText="1" shrinkToFit="1"/>
      <protection locked="0"/>
    </xf>
    <xf numFmtId="164" fontId="3" fillId="0" borderId="25" xfId="1" applyNumberFormat="1" applyFont="1" applyFill="1" applyBorder="1" applyAlignment="1" applyProtection="1">
      <alignment horizontal="center" vertical="top" wrapText="1" shrinkToFit="1"/>
      <protection locked="0"/>
    </xf>
    <xf numFmtId="1" fontId="3" fillId="0" borderId="25" xfId="1" applyNumberFormat="1" applyFont="1" applyFill="1" applyBorder="1" applyAlignment="1" applyProtection="1">
      <alignment horizontal="center" vertical="top" wrapText="1" shrinkToFit="1"/>
      <protection locked="0"/>
    </xf>
    <xf numFmtId="0" fontId="5" fillId="0" borderId="28" xfId="0" applyFont="1" applyBorder="1" applyAlignment="1">
      <alignment horizontal="center" vertical="top" wrapText="1"/>
    </xf>
    <xf numFmtId="4" fontId="2" fillId="0" borderId="29" xfId="0" applyNumberFormat="1" applyFont="1" applyBorder="1" applyAlignment="1">
      <alignment horizontal="center" vertical="top" wrapText="1"/>
    </xf>
    <xf numFmtId="4" fontId="15" fillId="0" borderId="29" xfId="0" applyNumberFormat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vertical="top"/>
    </xf>
    <xf numFmtId="4" fontId="3" fillId="0" borderId="29" xfId="1" applyNumberFormat="1" applyFont="1" applyBorder="1" applyAlignment="1">
      <alignment horizontal="center" vertical="top"/>
    </xf>
    <xf numFmtId="3" fontId="3" fillId="0" borderId="25" xfId="0" applyNumberFormat="1" applyFont="1" applyFill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4" fontId="3" fillId="0" borderId="29" xfId="0" applyNumberFormat="1" applyFont="1" applyBorder="1" applyAlignment="1">
      <alignment horizontal="center" vertical="center" wrapText="1"/>
    </xf>
    <xf numFmtId="3" fontId="7" fillId="0" borderId="25" xfId="0" applyNumberFormat="1" applyFont="1" applyFill="1" applyBorder="1" applyAlignment="1">
      <alignment horizontal="center" vertical="center" wrapText="1"/>
    </xf>
    <xf numFmtId="4" fontId="7" fillId="0" borderId="29" xfId="0" applyNumberFormat="1" applyFont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165" fontId="7" fillId="0" borderId="25" xfId="1" applyNumberFormat="1" applyFont="1" applyFill="1" applyBorder="1" applyAlignment="1" applyProtection="1">
      <alignment horizontal="center" vertical="center" wrapText="1" shrinkToFit="1"/>
      <protection locked="0"/>
    </xf>
    <xf numFmtId="4" fontId="7" fillId="0" borderId="3" xfId="1" applyNumberFormat="1" applyFont="1" applyBorder="1" applyAlignment="1">
      <alignment horizontal="center" vertical="center"/>
    </xf>
    <xf numFmtId="0" fontId="7" fillId="0" borderId="29" xfId="1" applyFont="1" applyBorder="1" applyAlignment="1">
      <alignment vertical="center"/>
    </xf>
    <xf numFmtId="1" fontId="7" fillId="0" borderId="25" xfId="1" applyNumberFormat="1" applyFont="1" applyFill="1" applyBorder="1" applyAlignment="1" applyProtection="1">
      <alignment horizontal="center" vertical="center" wrapText="1" shrinkToFit="1"/>
      <protection locked="0"/>
    </xf>
    <xf numFmtId="0" fontId="7" fillId="0" borderId="29" xfId="1" applyFont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0" xfId="0" applyFont="1" applyBorder="1" applyAlignment="1">
      <alignment vertical="center" wrapText="1"/>
    </xf>
    <xf numFmtId="4" fontId="7" fillId="0" borderId="3" xfId="1" applyNumberFormat="1" applyFont="1" applyBorder="1" applyAlignment="1">
      <alignment vertical="center"/>
    </xf>
    <xf numFmtId="164" fontId="3" fillId="0" borderId="25" xfId="1" applyNumberFormat="1" applyFont="1" applyFill="1" applyBorder="1" applyAlignment="1" applyProtection="1">
      <alignment horizontal="center" vertical="center" wrapText="1" shrinkToFit="1"/>
      <protection locked="0"/>
    </xf>
    <xf numFmtId="0" fontId="3" fillId="0" borderId="3" xfId="1" applyFont="1" applyBorder="1" applyAlignment="1">
      <alignment horizontal="center" vertical="center"/>
    </xf>
    <xf numFmtId="4" fontId="3" fillId="0" borderId="29" xfId="1" applyNumberFormat="1" applyFont="1" applyBorder="1" applyAlignment="1">
      <alignment horizontal="center" vertical="center"/>
    </xf>
    <xf numFmtId="1" fontId="3" fillId="0" borderId="25" xfId="1" applyNumberFormat="1" applyFont="1" applyFill="1" applyBorder="1" applyAlignment="1" applyProtection="1">
      <alignment horizontal="center" vertical="center" wrapText="1" shrinkToFit="1"/>
      <protection locked="0"/>
    </xf>
    <xf numFmtId="2" fontId="7" fillId="0" borderId="3" xfId="2" applyNumberFormat="1" applyFont="1" applyBorder="1" applyAlignment="1">
      <alignment horizontal="center" vertical="center"/>
    </xf>
    <xf numFmtId="2" fontId="7" fillId="0" borderId="29" xfId="2" applyNumberFormat="1" applyFont="1" applyBorder="1" applyAlignment="1">
      <alignment horizontal="center" vertical="center"/>
    </xf>
    <xf numFmtId="2" fontId="3" fillId="0" borderId="3" xfId="2" applyNumberFormat="1" applyFont="1" applyBorder="1" applyAlignment="1">
      <alignment horizontal="center" vertical="center"/>
    </xf>
    <xf numFmtId="2" fontId="3" fillId="0" borderId="29" xfId="2" applyNumberFormat="1" applyFont="1" applyBorder="1" applyAlignment="1">
      <alignment horizontal="center" vertical="center"/>
    </xf>
    <xf numFmtId="0" fontId="3" fillId="0" borderId="22" xfId="0" applyFont="1" applyFill="1" applyBorder="1" applyAlignment="1">
      <alignment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" fontId="5" fillId="0" borderId="9" xfId="0" applyNumberFormat="1" applyFont="1" applyBorder="1" applyAlignment="1">
      <alignment horizontal="center" vertical="center" wrapText="1"/>
    </xf>
    <xf numFmtId="0" fontId="2" fillId="0" borderId="0" xfId="1" applyFont="1" applyAlignment="1">
      <alignment vertical="top" wrapText="1"/>
    </xf>
    <xf numFmtId="0" fontId="5" fillId="0" borderId="23" xfId="1" applyFont="1" applyBorder="1" applyAlignment="1">
      <alignment horizontal="center" vertical="top" wrapText="1"/>
    </xf>
    <xf numFmtId="0" fontId="5" fillId="0" borderId="24" xfId="1" applyFont="1" applyBorder="1" applyAlignment="1">
      <alignment horizontal="center" vertical="top" wrapText="1"/>
    </xf>
    <xf numFmtId="49" fontId="2" fillId="0" borderId="25" xfId="0" applyNumberFormat="1" applyFont="1" applyBorder="1" applyAlignment="1">
      <alignment horizontal="center" vertical="top" wrapText="1"/>
    </xf>
    <xf numFmtId="0" fontId="5" fillId="0" borderId="22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5" fillId="0" borderId="25" xfId="0" applyFont="1" applyBorder="1" applyAlignment="1">
      <alignment vertical="top" wrapText="1"/>
    </xf>
    <xf numFmtId="49" fontId="7" fillId="0" borderId="31" xfId="1" applyNumberFormat="1" applyFont="1" applyBorder="1" applyAlignment="1" applyProtection="1">
      <alignment horizontal="center" vertical="top" wrapText="1" shrinkToFit="1"/>
      <protection locked="0"/>
    </xf>
    <xf numFmtId="49" fontId="7" fillId="0" borderId="32" xfId="1" applyNumberFormat="1" applyFont="1" applyBorder="1" applyAlignment="1" applyProtection="1">
      <alignment horizontal="center" vertical="top" wrapText="1" shrinkToFit="1"/>
      <protection locked="0"/>
    </xf>
    <xf numFmtId="49" fontId="7" fillId="0" borderId="32" xfId="1" applyNumberFormat="1" applyFont="1" applyBorder="1" applyAlignment="1" applyProtection="1">
      <alignment vertical="top" wrapText="1" shrinkToFit="1"/>
      <protection locked="0"/>
    </xf>
    <xf numFmtId="1" fontId="7" fillId="0" borderId="32" xfId="1" applyNumberFormat="1" applyFont="1" applyFill="1" applyBorder="1" applyAlignment="1" applyProtection="1">
      <alignment horizontal="center" vertical="center" wrapText="1" shrinkToFit="1"/>
      <protection locked="0"/>
    </xf>
    <xf numFmtId="4" fontId="7" fillId="0" borderId="33" xfId="1" applyNumberFormat="1" applyFont="1" applyBorder="1" applyAlignment="1">
      <alignment horizontal="center" vertical="center"/>
    </xf>
    <xf numFmtId="0" fontId="7" fillId="0" borderId="34" xfId="1" applyFont="1" applyBorder="1" applyAlignment="1">
      <alignment horizontal="center" vertical="center"/>
    </xf>
    <xf numFmtId="49" fontId="2" fillId="2" borderId="18" xfId="0" applyNumberFormat="1" applyFont="1" applyFill="1" applyBorder="1" applyAlignment="1">
      <alignment horizontal="center" vertical="center" wrapText="1"/>
    </xf>
    <xf numFmtId="49" fontId="2" fillId="2" borderId="24" xfId="0" applyNumberFormat="1" applyFont="1" applyFill="1" applyBorder="1" applyAlignment="1">
      <alignment horizontal="center" vertical="top" wrapText="1"/>
    </xf>
    <xf numFmtId="0" fontId="5" fillId="2" borderId="24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4" fontId="7" fillId="2" borderId="15" xfId="0" applyNumberFormat="1" applyFont="1" applyFill="1" applyBorder="1" applyAlignment="1">
      <alignment horizontal="center" vertical="center" wrapText="1"/>
    </xf>
    <xf numFmtId="4" fontId="7" fillId="2" borderId="28" xfId="0" applyNumberFormat="1" applyFont="1" applyFill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49" fontId="2" fillId="0" borderId="21" xfId="0" applyNumberFormat="1" applyFont="1" applyBorder="1" applyAlignment="1">
      <alignment horizontal="center" vertical="top" wrapText="1"/>
    </xf>
    <xf numFmtId="0" fontId="5" fillId="0" borderId="21" xfId="0" applyFont="1" applyBorder="1" applyAlignment="1">
      <alignment horizontal="right" vertical="center" wrapText="1"/>
    </xf>
    <xf numFmtId="0" fontId="2" fillId="0" borderId="21" xfId="0" applyFont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4" fontId="7" fillId="0" borderId="12" xfId="0" applyNumberFormat="1" applyFont="1" applyBorder="1" applyAlignment="1">
      <alignment horizontal="center" vertical="center" wrapText="1"/>
    </xf>
    <xf numFmtId="4" fontId="7" fillId="0" borderId="7" xfId="0" applyNumberFormat="1" applyFont="1" applyBorder="1" applyAlignment="1">
      <alignment horizontal="center" vertical="center" wrapText="1"/>
    </xf>
    <xf numFmtId="4" fontId="3" fillId="0" borderId="12" xfId="0" applyNumberFormat="1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49" fontId="2" fillId="0" borderId="22" xfId="0" applyNumberFormat="1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4" fontId="7" fillId="0" borderId="13" xfId="0" applyNumberFormat="1" applyFont="1" applyBorder="1" applyAlignment="1">
      <alignment horizontal="center" vertical="center" wrapText="1"/>
    </xf>
    <xf numFmtId="4" fontId="7" fillId="0" borderId="9" xfId="0" applyNumberFormat="1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49" fontId="2" fillId="0" borderId="31" xfId="0" applyNumberFormat="1" applyFont="1" applyBorder="1" applyAlignment="1">
      <alignment horizontal="center" vertical="center" wrapText="1"/>
    </xf>
    <xf numFmtId="49" fontId="2" fillId="0" borderId="32" xfId="0" applyNumberFormat="1" applyFont="1" applyBorder="1" applyAlignment="1">
      <alignment horizontal="center" vertical="top" wrapText="1"/>
    </xf>
    <xf numFmtId="0" fontId="2" fillId="0" borderId="32" xfId="0" applyFont="1" applyBorder="1" applyAlignment="1">
      <alignment vertical="center" wrapText="1"/>
    </xf>
    <xf numFmtId="0" fontId="5" fillId="0" borderId="32" xfId="0" applyFont="1" applyBorder="1" applyAlignment="1">
      <alignment horizontal="center" vertical="center" wrapText="1"/>
    </xf>
    <xf numFmtId="3" fontId="7" fillId="0" borderId="32" xfId="0" applyNumberFormat="1" applyFont="1" applyFill="1" applyBorder="1" applyAlignment="1">
      <alignment horizontal="center" vertical="center" wrapText="1"/>
    </xf>
    <xf numFmtId="4" fontId="7" fillId="0" borderId="33" xfId="0" applyNumberFormat="1" applyFont="1" applyBorder="1" applyAlignment="1">
      <alignment horizontal="center" vertical="center" wrapText="1"/>
    </xf>
    <xf numFmtId="4" fontId="3" fillId="0" borderId="34" xfId="0" applyNumberFormat="1" applyFont="1" applyBorder="1" applyAlignment="1">
      <alignment horizontal="center" vertical="center" wrapText="1"/>
    </xf>
    <xf numFmtId="4" fontId="3" fillId="0" borderId="28" xfId="0" applyNumberFormat="1" applyFont="1" applyBorder="1" applyAlignment="1">
      <alignment horizontal="center" vertical="center" wrapText="1"/>
    </xf>
    <xf numFmtId="165" fontId="7" fillId="0" borderId="32" xfId="1" applyNumberFormat="1" applyFont="1" applyFill="1" applyBorder="1" applyAlignment="1" applyProtection="1">
      <alignment horizontal="center" vertical="center" wrapText="1" shrinkToFit="1"/>
      <protection locked="0"/>
    </xf>
    <xf numFmtId="0" fontId="7" fillId="0" borderId="34" xfId="1" applyFont="1" applyBorder="1" applyAlignment="1">
      <alignment vertical="center"/>
    </xf>
    <xf numFmtId="0" fontId="3" fillId="0" borderId="9" xfId="1" applyFont="1" applyBorder="1" applyAlignment="1">
      <alignment horizontal="center" vertical="top" wrapText="1"/>
    </xf>
    <xf numFmtId="0" fontId="3" fillId="0" borderId="36" xfId="1" applyFont="1" applyBorder="1" applyAlignment="1">
      <alignment horizontal="center" vertical="top" wrapText="1"/>
    </xf>
    <xf numFmtId="0" fontId="5" fillId="0" borderId="38" xfId="1" applyFont="1" applyBorder="1" applyAlignment="1">
      <alignment horizontal="center" vertical="center" wrapText="1"/>
    </xf>
    <xf numFmtId="49" fontId="1" fillId="2" borderId="19" xfId="0" applyNumberFormat="1" applyFont="1" applyFill="1" applyBorder="1" applyAlignment="1">
      <alignment horizontal="center" vertical="center" wrapText="1"/>
    </xf>
    <xf numFmtId="49" fontId="4" fillId="2" borderId="19" xfId="0" applyNumberFormat="1" applyFont="1" applyFill="1" applyBorder="1" applyAlignment="1">
      <alignment horizontal="center" vertical="center" wrapText="1"/>
    </xf>
    <xf numFmtId="0" fontId="7" fillId="0" borderId="39" xfId="1" applyFont="1" applyBorder="1" applyAlignment="1">
      <alignment horizontal="center"/>
    </xf>
    <xf numFmtId="0" fontId="7" fillId="0" borderId="19" xfId="1" applyFont="1" applyBorder="1" applyAlignment="1">
      <alignment vertical="center" wrapText="1"/>
    </xf>
    <xf numFmtId="0" fontId="7" fillId="0" borderId="17" xfId="1" applyFont="1" applyBorder="1" applyAlignment="1">
      <alignment vertical="center" wrapText="1"/>
    </xf>
    <xf numFmtId="49" fontId="7" fillId="0" borderId="40" xfId="1" applyNumberFormat="1" applyFont="1" applyBorder="1" applyAlignment="1" applyProtection="1">
      <alignment horizontal="center" vertical="top" wrapText="1" shrinkToFit="1"/>
      <protection locked="0"/>
    </xf>
    <xf numFmtId="49" fontId="2" fillId="0" borderId="18" xfId="0" applyNumberFormat="1" applyFont="1" applyFill="1" applyBorder="1" applyAlignment="1">
      <alignment horizontal="center" vertical="center" wrapText="1"/>
    </xf>
    <xf numFmtId="49" fontId="2" fillId="0" borderId="24" xfId="0" applyNumberFormat="1" applyFont="1" applyFill="1" applyBorder="1" applyAlignment="1">
      <alignment horizontal="center" vertical="top" wrapText="1"/>
    </xf>
    <xf numFmtId="0" fontId="5" fillId="0" borderId="24" xfId="0" applyFont="1" applyFill="1" applyBorder="1" applyAlignment="1">
      <alignment horizontal="left" vertical="center" wrapText="1"/>
    </xf>
    <xf numFmtId="0" fontId="2" fillId="0" borderId="24" xfId="0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>
      <alignment horizontal="center" vertical="center" wrapText="1"/>
    </xf>
    <xf numFmtId="4" fontId="7" fillId="0" borderId="28" xfId="0" applyNumberFormat="1" applyFont="1" applyFill="1" applyBorder="1" applyAlignment="1">
      <alignment horizontal="center" vertical="center" wrapText="1"/>
    </xf>
    <xf numFmtId="49" fontId="7" fillId="0" borderId="16" xfId="1" applyNumberFormat="1" applyFont="1" applyBorder="1" applyAlignment="1" applyProtection="1">
      <alignment horizontal="center" vertical="top" wrapText="1" shrinkToFit="1"/>
      <protection locked="0"/>
    </xf>
    <xf numFmtId="49" fontId="7" fillId="0" borderId="21" xfId="1" applyNumberFormat="1" applyFont="1" applyBorder="1" applyAlignment="1" applyProtection="1">
      <alignment horizontal="center" vertical="top" wrapText="1" shrinkToFit="1"/>
      <protection locked="0"/>
    </xf>
    <xf numFmtId="49" fontId="7" fillId="0" borderId="17" xfId="1" applyNumberFormat="1" applyFont="1" applyBorder="1" applyAlignment="1" applyProtection="1">
      <alignment horizontal="center" vertical="top" wrapText="1" shrinkToFit="1"/>
      <protection locked="0"/>
    </xf>
    <xf numFmtId="49" fontId="7" fillId="0" borderId="22" xfId="1" applyNumberFormat="1" applyFont="1" applyBorder="1" applyAlignment="1" applyProtection="1">
      <alignment horizontal="center" vertical="top" wrapText="1" shrinkToFit="1"/>
      <protection locked="0"/>
    </xf>
    <xf numFmtId="49" fontId="7" fillId="0" borderId="31" xfId="1" applyNumberFormat="1" applyFont="1" applyFill="1" applyBorder="1" applyAlignment="1" applyProtection="1">
      <alignment horizontal="center" vertical="top" wrapText="1" shrinkToFit="1"/>
      <protection locked="0"/>
    </xf>
    <xf numFmtId="2" fontId="7" fillId="0" borderId="33" xfId="2" applyNumberFormat="1" applyFont="1" applyBorder="1" applyAlignment="1">
      <alignment horizontal="center" vertical="center"/>
    </xf>
    <xf numFmtId="2" fontId="7" fillId="0" borderId="34" xfId="2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 wrapText="1"/>
    </xf>
    <xf numFmtId="49" fontId="5" fillId="0" borderId="24" xfId="0" applyNumberFormat="1" applyFont="1" applyBorder="1" applyAlignment="1">
      <alignment horizontal="center" vertical="top" wrapText="1"/>
    </xf>
    <xf numFmtId="0" fontId="5" fillId="0" borderId="24" xfId="0" applyFont="1" applyBorder="1" applyAlignment="1">
      <alignment horizontal="right" vertical="center" wrapText="1"/>
    </xf>
    <xf numFmtId="0" fontId="3" fillId="0" borderId="24" xfId="0" applyFont="1" applyFill="1" applyBorder="1" applyAlignment="1">
      <alignment horizontal="center" vertical="center" wrapText="1"/>
    </xf>
    <xf numFmtId="4" fontId="5" fillId="0" borderId="15" xfId="0" applyNumberFormat="1" applyFont="1" applyBorder="1" applyAlignment="1">
      <alignment horizontal="center" vertical="center" wrapText="1"/>
    </xf>
    <xf numFmtId="4" fontId="5" fillId="0" borderId="28" xfId="0" applyNumberFormat="1" applyFont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top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23" xfId="0" applyNumberFormat="1" applyFont="1" applyBorder="1" applyAlignment="1">
      <alignment horizontal="center" vertical="top" wrapText="1"/>
    </xf>
    <xf numFmtId="0" fontId="5" fillId="0" borderId="23" xfId="0" applyFont="1" applyBorder="1" applyAlignment="1">
      <alignment horizontal="right" vertical="center" wrapText="1"/>
    </xf>
    <xf numFmtId="0" fontId="5" fillId="0" borderId="23" xfId="0" applyFont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center" vertical="center" wrapText="1"/>
    </xf>
    <xf numFmtId="4" fontId="5" fillId="0" borderId="11" xfId="0" applyNumberFormat="1" applyFont="1" applyBorder="1" applyAlignment="1">
      <alignment horizontal="center" vertical="center" wrapText="1"/>
    </xf>
    <xf numFmtId="0" fontId="5" fillId="0" borderId="43" xfId="1" applyFont="1" applyBorder="1" applyAlignment="1">
      <alignment horizontal="center" vertical="center" wrapText="1"/>
    </xf>
    <xf numFmtId="0" fontId="7" fillId="0" borderId="44" xfId="1" applyFont="1" applyBorder="1" applyAlignment="1">
      <alignment horizontal="center"/>
    </xf>
    <xf numFmtId="0" fontId="7" fillId="0" borderId="40" xfId="1" applyFont="1" applyBorder="1" applyAlignment="1">
      <alignment horizontal="center"/>
    </xf>
    <xf numFmtId="49" fontId="3" fillId="0" borderId="40" xfId="1" applyNumberFormat="1" applyFont="1" applyBorder="1" applyAlignment="1" applyProtection="1">
      <alignment horizontal="center" vertical="top" wrapText="1" shrinkToFit="1"/>
      <protection locked="0"/>
    </xf>
    <xf numFmtId="49" fontId="7" fillId="0" borderId="45" xfId="1" applyNumberFormat="1" applyFont="1" applyBorder="1" applyAlignment="1" applyProtection="1">
      <alignment horizontal="center" vertical="top" wrapText="1" shrinkToFit="1"/>
      <protection locked="0"/>
    </xf>
    <xf numFmtId="0" fontId="5" fillId="0" borderId="40" xfId="0" applyFont="1" applyBorder="1" applyAlignment="1">
      <alignment horizontal="center" vertical="center" wrapText="1"/>
    </xf>
    <xf numFmtId="49" fontId="2" fillId="2" borderId="40" xfId="0" applyNumberFormat="1" applyFont="1" applyFill="1" applyBorder="1" applyAlignment="1">
      <alignment horizontal="center" vertical="center" wrapText="1"/>
    </xf>
    <xf numFmtId="49" fontId="5" fillId="0" borderId="40" xfId="0" applyNumberFormat="1" applyFont="1" applyBorder="1" applyAlignment="1">
      <alignment horizontal="center" vertical="center" wrapText="1"/>
    </xf>
    <xf numFmtId="49" fontId="1" fillId="2" borderId="40" xfId="0" applyNumberFormat="1" applyFont="1" applyFill="1" applyBorder="1" applyAlignment="1">
      <alignment horizontal="center" vertical="center" wrapText="1"/>
    </xf>
    <xf numFmtId="49" fontId="4" fillId="2" borderId="40" xfId="0" applyNumberFormat="1" applyFont="1" applyFill="1" applyBorder="1" applyAlignment="1">
      <alignment horizontal="center" vertical="center" wrapText="1"/>
    </xf>
    <xf numFmtId="0" fontId="7" fillId="0" borderId="46" xfId="1" applyFont="1" applyBorder="1" applyAlignment="1">
      <alignment horizontal="center"/>
    </xf>
    <xf numFmtId="0" fontId="7" fillId="0" borderId="42" xfId="1" applyFont="1" applyBorder="1" applyAlignment="1">
      <alignment vertical="center" wrapText="1"/>
    </xf>
    <xf numFmtId="49" fontId="3" fillId="0" borderId="18" xfId="1" applyNumberFormat="1" applyFont="1" applyBorder="1" applyAlignment="1" applyProtection="1">
      <alignment vertical="top" wrapText="1" shrinkToFit="1"/>
      <protection locked="0"/>
    </xf>
    <xf numFmtId="49" fontId="3" fillId="0" borderId="19" xfId="1" applyNumberFormat="1" applyFont="1" applyBorder="1" applyAlignment="1" applyProtection="1">
      <alignment vertical="top" wrapText="1" shrinkToFit="1"/>
      <protection locked="0"/>
    </xf>
    <xf numFmtId="0" fontId="3" fillId="0" borderId="47" xfId="1" applyFont="1" applyFill="1" applyBorder="1" applyAlignment="1">
      <alignment horizontal="center" vertical="center" wrapText="1"/>
    </xf>
    <xf numFmtId="49" fontId="3" fillId="0" borderId="24" xfId="1" applyNumberFormat="1" applyFont="1" applyFill="1" applyBorder="1" applyAlignment="1" applyProtection="1">
      <alignment vertical="top" wrapText="1" shrinkToFit="1"/>
      <protection locked="0"/>
    </xf>
    <xf numFmtId="0" fontId="3" fillId="0" borderId="25" xfId="0" applyFont="1" applyFill="1" applyBorder="1" applyAlignment="1">
      <alignment horizontal="left" vertical="center" wrapText="1"/>
    </xf>
    <xf numFmtId="49" fontId="3" fillId="0" borderId="25" xfId="1" applyNumberFormat="1" applyFont="1" applyFill="1" applyBorder="1" applyAlignment="1" applyProtection="1">
      <alignment vertical="top" wrapText="1" shrinkToFit="1"/>
      <protection locked="0"/>
    </xf>
    <xf numFmtId="49" fontId="7" fillId="0" borderId="25" xfId="1" applyNumberFormat="1" applyFont="1" applyFill="1" applyBorder="1" applyAlignment="1" applyProtection="1">
      <alignment vertical="top" wrapText="1" shrinkToFit="1"/>
      <protection locked="0"/>
    </xf>
    <xf numFmtId="49" fontId="7" fillId="0" borderId="32" xfId="1" applyNumberFormat="1" applyFont="1" applyFill="1" applyBorder="1" applyAlignment="1" applyProtection="1">
      <alignment vertical="top" wrapText="1" shrinkToFit="1"/>
      <protection locked="0"/>
    </xf>
    <xf numFmtId="0" fontId="3" fillId="0" borderId="25" xfId="0" applyFont="1" applyFill="1" applyBorder="1" applyAlignment="1">
      <alignment vertical="center" wrapText="1"/>
    </xf>
    <xf numFmtId="0" fontId="7" fillId="0" borderId="25" xfId="0" applyFont="1" applyFill="1" applyBorder="1" applyAlignment="1">
      <alignment vertical="center" wrapText="1"/>
    </xf>
    <xf numFmtId="0" fontId="14" fillId="0" borderId="25" xfId="0" applyFont="1" applyFill="1" applyBorder="1" applyAlignment="1">
      <alignment vertical="center" wrapText="1"/>
    </xf>
    <xf numFmtId="49" fontId="7" fillId="0" borderId="25" xfId="1" applyNumberFormat="1" applyFont="1" applyFill="1" applyBorder="1" applyAlignment="1" applyProtection="1">
      <alignment horizontal="left" vertical="top" wrapText="1" shrinkToFit="1"/>
      <protection locked="0"/>
    </xf>
    <xf numFmtId="49" fontId="3" fillId="0" borderId="25" xfId="1" applyNumberFormat="1" applyFont="1" applyFill="1" applyBorder="1" applyAlignment="1" applyProtection="1">
      <alignment horizontal="right" vertical="top" wrapText="1" shrinkToFit="1"/>
      <protection locked="0"/>
    </xf>
    <xf numFmtId="49" fontId="3" fillId="0" borderId="25" xfId="1" applyNumberFormat="1" applyFont="1" applyFill="1" applyBorder="1" applyAlignment="1" applyProtection="1">
      <alignment horizontal="center" vertical="top" wrapText="1" shrinkToFit="1"/>
      <protection locked="0"/>
    </xf>
    <xf numFmtId="0" fontId="3" fillId="0" borderId="25" xfId="1" applyFont="1" applyFill="1" applyBorder="1" applyAlignment="1">
      <alignment horizontal="right" vertical="center" wrapText="1"/>
    </xf>
    <xf numFmtId="0" fontId="3" fillId="0" borderId="22" xfId="1" applyFont="1" applyFill="1" applyBorder="1" applyAlignment="1">
      <alignment horizontal="right" vertical="center" wrapText="1"/>
    </xf>
    <xf numFmtId="49" fontId="3" fillId="0" borderId="24" xfId="1" applyNumberFormat="1" applyFont="1" applyFill="1" applyBorder="1" applyAlignment="1" applyProtection="1">
      <alignment horizontal="center" vertical="top" wrapText="1" shrinkToFit="1"/>
      <protection locked="0"/>
    </xf>
    <xf numFmtId="49" fontId="7" fillId="0" borderId="25" xfId="1" applyNumberFormat="1" applyFont="1" applyFill="1" applyBorder="1" applyAlignment="1" applyProtection="1">
      <alignment horizontal="center" vertical="top" wrapText="1" shrinkToFit="1"/>
      <protection locked="0"/>
    </xf>
    <xf numFmtId="49" fontId="7" fillId="0" borderId="32" xfId="1" applyNumberFormat="1" applyFont="1" applyFill="1" applyBorder="1" applyAlignment="1" applyProtection="1">
      <alignment horizontal="center" vertical="top" wrapText="1" shrinkToFit="1"/>
      <protection locked="0"/>
    </xf>
    <xf numFmtId="0" fontId="14" fillId="0" borderId="25" xfId="0" applyFont="1" applyFill="1" applyBorder="1" applyAlignment="1">
      <alignment horizontal="center" vertical="center" wrapText="1"/>
    </xf>
    <xf numFmtId="0" fontId="7" fillId="0" borderId="25" xfId="1" applyFont="1" applyFill="1" applyBorder="1" applyAlignment="1">
      <alignment vertical="center" wrapText="1"/>
    </xf>
    <xf numFmtId="9" fontId="3" fillId="0" borderId="22" xfId="1" applyNumberFormat="1" applyFont="1" applyFill="1" applyBorder="1" applyAlignment="1">
      <alignment vertical="center" wrapText="1"/>
    </xf>
    <xf numFmtId="0" fontId="3" fillId="0" borderId="13" xfId="1" applyFont="1" applyFill="1" applyBorder="1" applyAlignment="1">
      <alignment horizontal="center" vertical="top" wrapText="1"/>
    </xf>
    <xf numFmtId="0" fontId="3" fillId="0" borderId="37" xfId="1" applyFont="1" applyFill="1" applyBorder="1" applyAlignment="1">
      <alignment horizontal="center" vertical="top" wrapText="1"/>
    </xf>
    <xf numFmtId="0" fontId="7" fillId="0" borderId="15" xfId="1" applyFont="1" applyFill="1" applyBorder="1" applyAlignment="1">
      <alignment horizontal="center" vertical="top"/>
    </xf>
    <xf numFmtId="0" fontId="7" fillId="0" borderId="3" xfId="1" applyFont="1" applyFill="1" applyBorder="1" applyAlignment="1">
      <alignment horizontal="center" vertical="top"/>
    </xf>
    <xf numFmtId="0" fontId="3" fillId="0" borderId="3" xfId="1" applyFont="1" applyFill="1" applyBorder="1" applyAlignment="1">
      <alignment horizontal="center" vertical="top"/>
    </xf>
    <xf numFmtId="4" fontId="7" fillId="0" borderId="3" xfId="1" applyNumberFormat="1" applyFont="1" applyFill="1" applyBorder="1" applyAlignment="1">
      <alignment horizontal="center" vertical="top"/>
    </xf>
    <xf numFmtId="4" fontId="7" fillId="0" borderId="33" xfId="1" applyNumberFormat="1" applyFont="1" applyFill="1" applyBorder="1" applyAlignment="1">
      <alignment horizontal="center" vertical="top"/>
    </xf>
    <xf numFmtId="4" fontId="3" fillId="0" borderId="3" xfId="0" applyNumberFormat="1" applyFont="1" applyFill="1" applyBorder="1" applyAlignment="1">
      <alignment horizontal="center" vertical="top" wrapText="1"/>
    </xf>
    <xf numFmtId="4" fontId="15" fillId="0" borderId="3" xfId="0" applyNumberFormat="1" applyFont="1" applyFill="1" applyBorder="1" applyAlignment="1">
      <alignment horizontal="center" vertical="center" wrapText="1"/>
    </xf>
    <xf numFmtId="4" fontId="14" fillId="0" borderId="3" xfId="0" applyNumberFormat="1" applyFont="1" applyFill="1" applyBorder="1" applyAlignment="1">
      <alignment horizontal="center" vertical="center" wrapText="1"/>
    </xf>
    <xf numFmtId="1" fontId="7" fillId="0" borderId="32" xfId="1" applyNumberFormat="1" applyFont="1" applyFill="1" applyBorder="1" applyAlignment="1" applyProtection="1">
      <alignment horizontal="center" vertical="top" wrapText="1" shrinkToFit="1"/>
      <protection locked="0"/>
    </xf>
    <xf numFmtId="2" fontId="7" fillId="0" borderId="25" xfId="1" applyNumberFormat="1" applyFont="1" applyFill="1" applyBorder="1" applyAlignment="1" applyProtection="1">
      <alignment horizontal="center" vertical="top" wrapText="1" shrinkToFit="1"/>
      <protection locked="0"/>
    </xf>
    <xf numFmtId="164" fontId="7" fillId="0" borderId="25" xfId="1" applyNumberFormat="1" applyFont="1" applyFill="1" applyBorder="1" applyAlignment="1" applyProtection="1">
      <alignment horizontal="center" vertical="top" wrapText="1" shrinkToFit="1"/>
      <protection locked="0"/>
    </xf>
    <xf numFmtId="1" fontId="15" fillId="0" borderId="25" xfId="0" applyNumberFormat="1" applyFont="1" applyFill="1" applyBorder="1" applyAlignment="1">
      <alignment horizontal="center" vertical="center" wrapText="1"/>
    </xf>
    <xf numFmtId="0" fontId="3" fillId="0" borderId="22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top" wrapText="1"/>
    </xf>
    <xf numFmtId="0" fontId="3" fillId="0" borderId="36" xfId="1" applyFont="1" applyFill="1" applyBorder="1" applyAlignment="1">
      <alignment horizontal="center" vertical="top" wrapText="1"/>
    </xf>
    <xf numFmtId="0" fontId="7" fillId="0" borderId="28" xfId="1" applyFont="1" applyFill="1" applyBorder="1" applyAlignment="1">
      <alignment horizontal="center" vertical="top"/>
    </xf>
    <xf numFmtId="0" fontId="7" fillId="0" borderId="29" xfId="1" applyFont="1" applyFill="1" applyBorder="1" applyAlignment="1">
      <alignment horizontal="center" vertical="top"/>
    </xf>
    <xf numFmtId="4" fontId="3" fillId="0" borderId="29" xfId="1" applyNumberFormat="1" applyFont="1" applyFill="1" applyBorder="1" applyAlignment="1">
      <alignment horizontal="center" vertical="top"/>
    </xf>
    <xf numFmtId="4" fontId="15" fillId="0" borderId="29" xfId="0" applyNumberFormat="1" applyFont="1" applyFill="1" applyBorder="1" applyAlignment="1">
      <alignment horizontal="center" vertical="center" wrapText="1"/>
    </xf>
    <xf numFmtId="4" fontId="14" fillId="0" borderId="29" xfId="0" applyNumberFormat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top" wrapText="1"/>
    </xf>
    <xf numFmtId="0" fontId="3" fillId="0" borderId="35" xfId="1" applyFont="1" applyFill="1" applyBorder="1" applyAlignment="1">
      <alignment horizontal="center" vertical="top" wrapText="1"/>
    </xf>
    <xf numFmtId="0" fontId="7" fillId="0" borderId="48" xfId="1" applyFont="1" applyFill="1" applyBorder="1" applyAlignment="1">
      <alignment horizontal="center" vertical="top"/>
    </xf>
    <xf numFmtId="0" fontId="7" fillId="0" borderId="28" xfId="1" applyFont="1" applyBorder="1" applyAlignment="1">
      <alignment horizontal="center" vertical="top"/>
    </xf>
    <xf numFmtId="0" fontId="7" fillId="0" borderId="49" xfId="1" applyFont="1" applyFill="1" applyBorder="1" applyAlignment="1">
      <alignment horizontal="center" vertical="top"/>
    </xf>
    <xf numFmtId="0" fontId="3" fillId="0" borderId="49" xfId="1" applyFont="1" applyFill="1" applyBorder="1" applyAlignment="1">
      <alignment horizontal="center" vertical="top"/>
    </xf>
    <xf numFmtId="4" fontId="7" fillId="0" borderId="49" xfId="1" applyNumberFormat="1" applyFont="1" applyFill="1" applyBorder="1" applyAlignment="1">
      <alignment horizontal="center" vertical="top"/>
    </xf>
    <xf numFmtId="4" fontId="15" fillId="0" borderId="49" xfId="0" applyNumberFormat="1" applyFont="1" applyFill="1" applyBorder="1" applyAlignment="1">
      <alignment horizontal="center" vertical="center" wrapText="1"/>
    </xf>
    <xf numFmtId="4" fontId="14" fillId="0" borderId="49" xfId="0" applyNumberFormat="1" applyFont="1" applyFill="1" applyBorder="1" applyAlignment="1">
      <alignment horizontal="center" vertical="center" wrapText="1"/>
    </xf>
    <xf numFmtId="4" fontId="14" fillId="0" borderId="29" xfId="0" applyNumberFormat="1" applyFont="1" applyBorder="1" applyAlignment="1">
      <alignment horizontal="center" vertical="center" wrapText="1"/>
    </xf>
    <xf numFmtId="49" fontId="7" fillId="0" borderId="24" xfId="1" applyNumberFormat="1" applyFont="1" applyFill="1" applyBorder="1" applyAlignment="1" applyProtection="1">
      <alignment vertical="top" wrapText="1" shrinkToFit="1"/>
      <protection locked="0"/>
    </xf>
    <xf numFmtId="49" fontId="7" fillId="0" borderId="32" xfId="1" applyNumberFormat="1" applyFont="1" applyFill="1" applyBorder="1" applyAlignment="1" applyProtection="1">
      <alignment horizontal="left" vertical="top" wrapText="1" shrinkToFit="1"/>
      <protection locked="0"/>
    </xf>
    <xf numFmtId="49" fontId="3" fillId="0" borderId="18" xfId="1" applyNumberFormat="1" applyFont="1" applyBorder="1" applyAlignment="1" applyProtection="1">
      <alignment horizontal="center" vertical="top" wrapText="1" shrinkToFit="1"/>
      <protection locked="0"/>
    </xf>
    <xf numFmtId="1" fontId="7" fillId="0" borderId="24" xfId="1" applyNumberFormat="1" applyFont="1" applyFill="1" applyBorder="1" applyAlignment="1" applyProtection="1">
      <alignment horizontal="center" vertical="top" wrapText="1" shrinkToFit="1"/>
      <protection locked="0"/>
    </xf>
    <xf numFmtId="49" fontId="7" fillId="0" borderId="41" xfId="1" applyNumberFormat="1" applyFont="1" applyBorder="1" applyAlignment="1" applyProtection="1">
      <alignment horizontal="center" vertical="top" wrapText="1" shrinkToFit="1"/>
      <protection locked="0"/>
    </xf>
    <xf numFmtId="49" fontId="3" fillId="0" borderId="21" xfId="1" applyNumberFormat="1" applyFont="1" applyFill="1" applyBorder="1" applyAlignment="1" applyProtection="1">
      <alignment horizontal="right" vertical="top" wrapText="1" shrinkToFit="1"/>
      <protection locked="0"/>
    </xf>
    <xf numFmtId="49" fontId="3" fillId="0" borderId="21" xfId="1" applyNumberFormat="1" applyFont="1" applyFill="1" applyBorder="1" applyAlignment="1" applyProtection="1">
      <alignment horizontal="center" vertical="top" wrapText="1" shrinkToFit="1"/>
      <protection locked="0"/>
    </xf>
    <xf numFmtId="1" fontId="3" fillId="0" borderId="21" xfId="1" applyNumberFormat="1" applyFont="1" applyFill="1" applyBorder="1" applyAlignment="1" applyProtection="1">
      <alignment horizontal="center" vertical="top" wrapText="1" shrinkToFit="1"/>
      <protection locked="0"/>
    </xf>
    <xf numFmtId="4" fontId="3" fillId="0" borderId="12" xfId="1" applyNumberFormat="1" applyFont="1" applyFill="1" applyBorder="1" applyAlignment="1">
      <alignment horizontal="center" vertical="top"/>
    </xf>
    <xf numFmtId="0" fontId="3" fillId="0" borderId="42" xfId="1" applyFont="1" applyBorder="1" applyAlignment="1">
      <alignment horizontal="center"/>
    </xf>
    <xf numFmtId="49" fontId="3" fillId="0" borderId="17" xfId="1" applyNumberFormat="1" applyFont="1" applyBorder="1" applyAlignment="1" applyProtection="1">
      <alignment horizontal="center" vertical="top" wrapText="1" shrinkToFit="1"/>
      <protection locked="0"/>
    </xf>
    <xf numFmtId="49" fontId="3" fillId="0" borderId="22" xfId="1" applyNumberFormat="1" applyFont="1" applyFill="1" applyBorder="1" applyAlignment="1" applyProtection="1">
      <alignment horizontal="right" vertical="top" wrapText="1" shrinkToFit="1"/>
      <protection locked="0"/>
    </xf>
    <xf numFmtId="49" fontId="3" fillId="0" borderId="22" xfId="1" applyNumberFormat="1" applyFont="1" applyFill="1" applyBorder="1" applyAlignment="1" applyProtection="1">
      <alignment horizontal="center" vertical="top" wrapText="1" shrinkToFit="1"/>
      <protection locked="0"/>
    </xf>
    <xf numFmtId="0" fontId="3" fillId="0" borderId="13" xfId="1" applyFont="1" applyFill="1" applyBorder="1" applyAlignment="1">
      <alignment horizontal="center" vertical="top"/>
    </xf>
    <xf numFmtId="49" fontId="7" fillId="0" borderId="42" xfId="1" applyNumberFormat="1" applyFont="1" applyBorder="1" applyAlignment="1" applyProtection="1">
      <alignment horizontal="center" vertical="top" wrapText="1" shrinkToFit="1"/>
      <protection locked="0"/>
    </xf>
    <xf numFmtId="49" fontId="7" fillId="0" borderId="43" xfId="1" applyNumberFormat="1" applyFont="1" applyBorder="1" applyAlignment="1" applyProtection="1">
      <alignment horizontal="center" vertical="top" wrapText="1" shrinkToFit="1"/>
      <protection locked="0"/>
    </xf>
    <xf numFmtId="49" fontId="3" fillId="0" borderId="38" xfId="1" applyNumberFormat="1" applyFont="1" applyBorder="1" applyAlignment="1" applyProtection="1">
      <alignment vertical="top" wrapText="1" shrinkToFit="1"/>
      <protection locked="0"/>
    </xf>
    <xf numFmtId="49" fontId="3" fillId="0" borderId="47" xfId="1" applyNumberFormat="1" applyFont="1" applyBorder="1" applyAlignment="1" applyProtection="1">
      <alignment vertical="top" wrapText="1" shrinkToFit="1"/>
      <protection locked="0"/>
    </xf>
    <xf numFmtId="0" fontId="3" fillId="0" borderId="37" xfId="1" applyFont="1" applyFill="1" applyBorder="1" applyAlignment="1">
      <alignment horizontal="center" vertical="top"/>
    </xf>
    <xf numFmtId="49" fontId="7" fillId="0" borderId="51" xfId="1" applyNumberFormat="1" applyFont="1" applyBorder="1" applyAlignment="1" applyProtection="1">
      <alignment horizontal="center" vertical="top" wrapText="1" shrinkToFit="1"/>
      <protection locked="0"/>
    </xf>
    <xf numFmtId="49" fontId="7" fillId="0" borderId="5" xfId="1" applyNumberFormat="1" applyFont="1" applyBorder="1" applyAlignment="1" applyProtection="1">
      <alignment horizontal="center" vertical="top" wrapText="1" shrinkToFit="1"/>
      <protection locked="0"/>
    </xf>
    <xf numFmtId="49" fontId="3" fillId="0" borderId="23" xfId="1" applyNumberFormat="1" applyFont="1" applyFill="1" applyBorder="1" applyAlignment="1" applyProtection="1">
      <alignment horizontal="right" vertical="top" wrapText="1" shrinkToFit="1"/>
      <protection locked="0"/>
    </xf>
    <xf numFmtId="49" fontId="3" fillId="0" borderId="23" xfId="1" applyNumberFormat="1" applyFont="1" applyFill="1" applyBorder="1" applyAlignment="1" applyProtection="1">
      <alignment horizontal="center" vertical="top" wrapText="1" shrinkToFit="1"/>
      <protection locked="0"/>
    </xf>
    <xf numFmtId="1" fontId="3" fillId="0" borderId="23" xfId="1" applyNumberFormat="1" applyFont="1" applyFill="1" applyBorder="1" applyAlignment="1" applyProtection="1">
      <alignment horizontal="center" vertical="top" wrapText="1" shrinkToFit="1"/>
      <protection locked="0"/>
    </xf>
    <xf numFmtId="4" fontId="3" fillId="0" borderId="14" xfId="1" applyNumberFormat="1" applyFont="1" applyFill="1" applyBorder="1" applyAlignment="1">
      <alignment horizontal="center" vertical="top"/>
    </xf>
    <xf numFmtId="49" fontId="3" fillId="0" borderId="44" xfId="1" applyNumberFormat="1" applyFont="1" applyBorder="1" applyAlignment="1" applyProtection="1">
      <alignment horizontal="center" vertical="top" wrapText="1" shrinkToFit="1"/>
      <protection locked="0"/>
    </xf>
    <xf numFmtId="1" fontId="3" fillId="0" borderId="24" xfId="1" applyNumberFormat="1" applyFont="1" applyFill="1" applyBorder="1" applyAlignment="1" applyProtection="1">
      <alignment horizontal="center" vertical="top" wrapText="1" shrinkToFit="1"/>
      <protection locked="0"/>
    </xf>
    <xf numFmtId="0" fontId="3" fillId="0" borderId="15" xfId="1" applyFont="1" applyFill="1" applyBorder="1" applyAlignment="1">
      <alignment horizontal="center" vertical="top"/>
    </xf>
    <xf numFmtId="0" fontId="7" fillId="0" borderId="51" xfId="1" applyFont="1" applyBorder="1" applyAlignment="1">
      <alignment horizontal="center"/>
    </xf>
    <xf numFmtId="49" fontId="3" fillId="0" borderId="5" xfId="1" applyNumberFormat="1" applyFont="1" applyBorder="1" applyAlignment="1" applyProtection="1">
      <alignment horizontal="center" vertical="top" wrapText="1" shrinkToFit="1"/>
      <protection locked="0"/>
    </xf>
    <xf numFmtId="1" fontId="7" fillId="0" borderId="23" xfId="1" applyNumberFormat="1" applyFont="1" applyFill="1" applyBorder="1" applyAlignment="1" applyProtection="1">
      <alignment horizontal="center" vertical="top" wrapText="1" shrinkToFit="1"/>
      <protection locked="0"/>
    </xf>
    <xf numFmtId="0" fontId="7" fillId="0" borderId="14" xfId="1" applyFont="1" applyFill="1" applyBorder="1" applyAlignment="1">
      <alignment horizontal="center" vertical="top"/>
    </xf>
    <xf numFmtId="2" fontId="7" fillId="0" borderId="32" xfId="1" applyNumberFormat="1" applyFont="1" applyFill="1" applyBorder="1" applyAlignment="1" applyProtection="1">
      <alignment horizontal="center" vertical="top" wrapText="1" shrinkToFit="1"/>
      <protection locked="0"/>
    </xf>
    <xf numFmtId="0" fontId="7" fillId="0" borderId="44" xfId="1" applyFont="1" applyBorder="1" applyAlignment="1">
      <alignment vertical="center" wrapText="1"/>
    </xf>
    <xf numFmtId="0" fontId="7" fillId="0" borderId="18" xfId="1" applyFont="1" applyBorder="1" applyAlignment="1">
      <alignment vertical="center" wrapText="1"/>
    </xf>
    <xf numFmtId="0" fontId="3" fillId="0" borderId="24" xfId="1" applyFont="1" applyFill="1" applyBorder="1" applyAlignment="1">
      <alignment horizontal="right" vertical="center" wrapText="1"/>
    </xf>
    <xf numFmtId="0" fontId="7" fillId="0" borderId="24" xfId="1" applyFont="1" applyFill="1" applyBorder="1" applyAlignment="1">
      <alignment vertical="center" wrapText="1"/>
    </xf>
    <xf numFmtId="0" fontId="7" fillId="0" borderId="15" xfId="1" applyFont="1" applyFill="1" applyBorder="1" applyAlignment="1">
      <alignment horizontal="center" vertical="top" wrapText="1"/>
    </xf>
    <xf numFmtId="0" fontId="7" fillId="0" borderId="17" xfId="1" applyFont="1" applyBorder="1" applyAlignment="1">
      <alignment horizontal="center"/>
    </xf>
    <xf numFmtId="49" fontId="3" fillId="0" borderId="22" xfId="1" applyNumberFormat="1" applyFont="1" applyFill="1" applyBorder="1" applyAlignment="1" applyProtection="1">
      <alignment vertical="top" wrapText="1" shrinkToFit="1"/>
      <protection locked="0"/>
    </xf>
    <xf numFmtId="0" fontId="7" fillId="0" borderId="51" xfId="1" applyFont="1" applyBorder="1" applyAlignment="1">
      <alignment vertical="center" wrapText="1"/>
    </xf>
    <xf numFmtId="0" fontId="7" fillId="0" borderId="5" xfId="1" applyFont="1" applyBorder="1" applyAlignment="1">
      <alignment vertical="center" wrapText="1"/>
    </xf>
    <xf numFmtId="0" fontId="3" fillId="0" borderId="23" xfId="1" applyFont="1" applyFill="1" applyBorder="1" applyAlignment="1">
      <alignment horizontal="right" vertical="center" wrapText="1"/>
    </xf>
    <xf numFmtId="0" fontId="7" fillId="0" borderId="23" xfId="1" applyFont="1" applyFill="1" applyBorder="1" applyAlignment="1">
      <alignment vertical="center" wrapText="1"/>
    </xf>
    <xf numFmtId="0" fontId="7" fillId="0" borderId="14" xfId="1" applyFont="1" applyFill="1" applyBorder="1" applyAlignment="1">
      <alignment horizontal="center" vertical="top" wrapText="1"/>
    </xf>
    <xf numFmtId="49" fontId="7" fillId="0" borderId="19" xfId="0" applyNumberFormat="1" applyFont="1" applyBorder="1" applyAlignment="1">
      <alignment horizontal="center" vertical="center" wrapText="1"/>
    </xf>
    <xf numFmtId="49" fontId="15" fillId="2" borderId="19" xfId="0" applyNumberFormat="1" applyFont="1" applyFill="1" applyBorder="1" applyAlignment="1">
      <alignment horizontal="center" vertical="center" wrapText="1"/>
    </xf>
    <xf numFmtId="49" fontId="7" fillId="0" borderId="25" xfId="0" applyNumberFormat="1" applyFont="1" applyBorder="1" applyAlignment="1">
      <alignment horizontal="center" vertical="center" wrapText="1"/>
    </xf>
    <xf numFmtId="49" fontId="15" fillId="2" borderId="25" xfId="0" applyNumberFormat="1" applyFont="1" applyFill="1" applyBorder="1" applyAlignment="1">
      <alignment horizontal="center" vertical="center" wrapText="1"/>
    </xf>
    <xf numFmtId="0" fontId="7" fillId="0" borderId="25" xfId="1" applyFont="1" applyBorder="1" applyAlignment="1">
      <alignment horizontal="center"/>
    </xf>
    <xf numFmtId="0" fontId="7" fillId="0" borderId="25" xfId="1" applyFont="1" applyBorder="1" applyAlignment="1">
      <alignment vertical="center" wrapText="1"/>
    </xf>
    <xf numFmtId="0" fontId="7" fillId="0" borderId="22" xfId="1" applyFont="1" applyBorder="1" applyAlignment="1">
      <alignment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49" fontId="3" fillId="0" borderId="24" xfId="1" applyNumberFormat="1" applyFont="1" applyBorder="1" applyAlignment="1" applyProtection="1">
      <alignment horizontal="center" vertical="top" wrapText="1" shrinkToFit="1"/>
      <protection locked="0"/>
    </xf>
    <xf numFmtId="0" fontId="5" fillId="0" borderId="23" xfId="1" applyFont="1" applyFill="1" applyBorder="1" applyAlignment="1">
      <alignment horizontal="center" vertical="center" wrapText="1"/>
    </xf>
    <xf numFmtId="4" fontId="3" fillId="0" borderId="29" xfId="1" applyNumberFormat="1" applyFont="1" applyFill="1" applyBorder="1" applyAlignment="1">
      <alignment horizontal="center" vertical="center"/>
    </xf>
    <xf numFmtId="0" fontId="3" fillId="0" borderId="49" xfId="1" applyFont="1" applyFill="1" applyBorder="1" applyAlignment="1">
      <alignment horizontal="center" vertical="center"/>
    </xf>
    <xf numFmtId="0" fontId="7" fillId="0" borderId="29" xfId="1" applyFont="1" applyFill="1" applyBorder="1" applyAlignment="1">
      <alignment horizontal="center" vertical="center"/>
    </xf>
    <xf numFmtId="4" fontId="7" fillId="0" borderId="49" xfId="1" applyNumberFormat="1" applyFont="1" applyFill="1" applyBorder="1" applyAlignment="1">
      <alignment horizontal="center" vertical="center"/>
    </xf>
    <xf numFmtId="0" fontId="7" fillId="0" borderId="34" xfId="1" applyFont="1" applyFill="1" applyBorder="1" applyAlignment="1">
      <alignment horizontal="center" vertical="center"/>
    </xf>
    <xf numFmtId="4" fontId="7" fillId="0" borderId="50" xfId="1" applyNumberFormat="1" applyFont="1" applyFill="1" applyBorder="1" applyAlignment="1">
      <alignment horizontal="center" vertical="center"/>
    </xf>
    <xf numFmtId="4" fontId="3" fillId="0" borderId="29" xfId="0" applyNumberFormat="1" applyFont="1" applyFill="1" applyBorder="1" applyAlignment="1">
      <alignment horizontal="center" vertical="center" wrapText="1"/>
    </xf>
    <xf numFmtId="4" fontId="7" fillId="0" borderId="49" xfId="0" applyNumberFormat="1" applyFont="1" applyFill="1" applyBorder="1" applyAlignment="1">
      <alignment horizontal="center" vertical="center" wrapText="1"/>
    </xf>
    <xf numFmtId="4" fontId="7" fillId="0" borderId="29" xfId="0" applyNumberFormat="1" applyFont="1" applyFill="1" applyBorder="1" applyAlignment="1">
      <alignment horizontal="center" vertical="center" wrapText="1"/>
    </xf>
    <xf numFmtId="4" fontId="3" fillId="0" borderId="49" xfId="0" applyNumberFormat="1" applyFont="1" applyFill="1" applyBorder="1" applyAlignment="1">
      <alignment horizontal="center" vertical="center" wrapText="1"/>
    </xf>
    <xf numFmtId="4" fontId="3" fillId="0" borderId="34" xfId="1" applyNumberFormat="1" applyFont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4" fontId="3" fillId="0" borderId="6" xfId="1" applyNumberFormat="1" applyFont="1" applyFill="1" applyBorder="1" applyAlignment="1">
      <alignment horizontal="center" vertical="center"/>
    </xf>
    <xf numFmtId="4" fontId="3" fillId="0" borderId="7" xfId="1" applyNumberFormat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4" fontId="3" fillId="0" borderId="9" xfId="1" applyNumberFormat="1" applyFont="1" applyBorder="1" applyAlignment="1">
      <alignment horizontal="center" vertical="center"/>
    </xf>
    <xf numFmtId="0" fontId="7" fillId="0" borderId="28" xfId="1" applyFont="1" applyFill="1" applyBorder="1" applyAlignment="1">
      <alignment horizontal="center" vertical="center"/>
    </xf>
    <xf numFmtId="0" fontId="7" fillId="0" borderId="48" xfId="1" applyFont="1" applyFill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/>
    </xf>
    <xf numFmtId="4" fontId="3" fillId="0" borderId="10" xfId="1" applyNumberFormat="1" applyFont="1" applyFill="1" applyBorder="1" applyAlignment="1">
      <alignment horizontal="center" vertical="center"/>
    </xf>
    <xf numFmtId="4" fontId="3" fillId="0" borderId="11" xfId="1" applyNumberFormat="1" applyFont="1" applyBorder="1" applyAlignment="1">
      <alignment horizontal="center" vertical="center"/>
    </xf>
    <xf numFmtId="0" fontId="3" fillId="0" borderId="36" xfId="1" applyFont="1" applyFill="1" applyBorder="1" applyAlignment="1">
      <alignment horizontal="center" vertical="center"/>
    </xf>
    <xf numFmtId="0" fontId="3" fillId="0" borderId="35" xfId="1" applyFont="1" applyFill="1" applyBorder="1" applyAlignment="1">
      <alignment horizontal="center" vertical="center"/>
    </xf>
    <xf numFmtId="4" fontId="3" fillId="0" borderId="36" xfId="1" applyNumberFormat="1" applyFont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4" fontId="3" fillId="0" borderId="28" xfId="1" applyNumberFormat="1" applyFont="1" applyFill="1" applyBorder="1" applyAlignment="1">
      <alignment horizontal="center" vertical="center"/>
    </xf>
    <xf numFmtId="0" fontId="3" fillId="0" borderId="48" xfId="1" applyFont="1" applyFill="1" applyBorder="1" applyAlignment="1">
      <alignment horizontal="center" vertical="center"/>
    </xf>
    <xf numFmtId="4" fontId="3" fillId="0" borderId="28" xfId="1" applyNumberFormat="1" applyFont="1" applyBorder="1" applyAlignment="1">
      <alignment horizontal="center" vertical="center"/>
    </xf>
    <xf numFmtId="4" fontId="3" fillId="0" borderId="7" xfId="1" applyNumberFormat="1" applyFont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 wrapText="1"/>
    </xf>
    <xf numFmtId="4" fontId="3" fillId="0" borderId="10" xfId="1" applyNumberFormat="1" applyFont="1" applyFill="1" applyBorder="1" applyAlignment="1">
      <alignment horizontal="center" vertical="center" wrapText="1"/>
    </xf>
    <xf numFmtId="4" fontId="3" fillId="0" borderId="11" xfId="1" applyNumberFormat="1" applyFont="1" applyBorder="1" applyAlignment="1">
      <alignment horizontal="center" vertical="center" wrapText="1"/>
    </xf>
    <xf numFmtId="0" fontId="7" fillId="0" borderId="28" xfId="1" applyFont="1" applyFill="1" applyBorder="1" applyAlignment="1">
      <alignment horizontal="center" vertical="center" wrapText="1"/>
    </xf>
    <xf numFmtId="0" fontId="7" fillId="0" borderId="48" xfId="1" applyFont="1" applyFill="1" applyBorder="1" applyAlignment="1">
      <alignment horizontal="center" vertical="center" wrapText="1"/>
    </xf>
    <xf numFmtId="4" fontId="3" fillId="0" borderId="28" xfId="1" applyNumberFormat="1" applyFont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4" fontId="3" fillId="0" borderId="9" xfId="1" applyNumberFormat="1" applyFont="1" applyBorder="1" applyAlignment="1">
      <alignment horizontal="center" vertical="center" wrapText="1"/>
    </xf>
    <xf numFmtId="0" fontId="3" fillId="0" borderId="19" xfId="0" applyFont="1" applyFill="1" applyBorder="1" applyAlignment="1">
      <alignment vertical="center" wrapText="1"/>
    </xf>
    <xf numFmtId="49" fontId="5" fillId="2" borderId="19" xfId="0" applyNumberFormat="1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vertical="center" wrapText="1"/>
    </xf>
    <xf numFmtId="0" fontId="5" fillId="0" borderId="25" xfId="0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 wrapText="1"/>
    </xf>
    <xf numFmtId="49" fontId="3" fillId="0" borderId="24" xfId="1" applyNumberFormat="1" applyFont="1" applyFill="1" applyBorder="1" applyAlignment="1" applyProtection="1">
      <alignment horizontal="center" vertical="center" wrapText="1" shrinkToFit="1"/>
      <protection locked="0"/>
    </xf>
    <xf numFmtId="0" fontId="7" fillId="0" borderId="15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4" fontId="7" fillId="0" borderId="3" xfId="1" applyNumberFormat="1" applyFont="1" applyFill="1" applyBorder="1" applyAlignment="1">
      <alignment horizontal="center" vertical="center"/>
    </xf>
    <xf numFmtId="164" fontId="7" fillId="0" borderId="25" xfId="1" applyNumberFormat="1" applyFont="1" applyFill="1" applyBorder="1" applyAlignment="1" applyProtection="1">
      <alignment horizontal="center" vertical="center" wrapText="1" shrinkToFit="1"/>
      <protection locked="0"/>
    </xf>
    <xf numFmtId="2" fontId="7" fillId="0" borderId="25" xfId="1" applyNumberFormat="1" applyFont="1" applyFill="1" applyBorder="1" applyAlignment="1" applyProtection="1">
      <alignment horizontal="center" vertical="center" wrapText="1" shrinkToFit="1"/>
      <protection locked="0"/>
    </xf>
    <xf numFmtId="4" fontId="3" fillId="0" borderId="3" xfId="1" applyNumberFormat="1" applyFont="1" applyFill="1" applyBorder="1" applyAlignment="1">
      <alignment horizontal="center" vertical="center"/>
    </xf>
    <xf numFmtId="0" fontId="3" fillId="0" borderId="29" xfId="1" applyFont="1" applyFill="1" applyBorder="1" applyAlignment="1">
      <alignment horizontal="center" vertical="center"/>
    </xf>
    <xf numFmtId="49" fontId="3" fillId="0" borderId="25" xfId="1" applyNumberFormat="1" applyFont="1" applyFill="1" applyBorder="1" applyAlignment="1" applyProtection="1">
      <alignment vertical="center" wrapText="1" shrinkToFit="1"/>
      <protection locked="0"/>
    </xf>
    <xf numFmtId="0" fontId="7" fillId="0" borderId="3" xfId="1" applyFont="1" applyFill="1" applyBorder="1" applyAlignment="1">
      <alignment horizontal="center" vertical="center" wrapText="1"/>
    </xf>
    <xf numFmtId="0" fontId="7" fillId="0" borderId="29" xfId="1" applyFont="1" applyFill="1" applyBorder="1" applyAlignment="1">
      <alignment horizontal="center" vertical="center" wrapText="1"/>
    </xf>
    <xf numFmtId="4" fontId="3" fillId="0" borderId="29" xfId="1" applyNumberFormat="1" applyFont="1" applyFill="1" applyBorder="1" applyAlignment="1">
      <alignment horizontal="center" vertical="center" wrapText="1"/>
    </xf>
    <xf numFmtId="4" fontId="5" fillId="0" borderId="9" xfId="1" applyNumberFormat="1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center" vertical="center"/>
    </xf>
    <xf numFmtId="0" fontId="21" fillId="0" borderId="3" xfId="0" applyFont="1" applyFill="1" applyBorder="1" applyAlignment="1">
      <alignment vertical="center" wrapText="1"/>
    </xf>
    <xf numFmtId="0" fontId="21" fillId="0" borderId="29" xfId="0" applyFont="1" applyFill="1" applyBorder="1" applyAlignment="1">
      <alignment vertical="center" wrapText="1"/>
    </xf>
    <xf numFmtId="4" fontId="7" fillId="0" borderId="3" xfId="0" applyNumberFormat="1" applyFont="1" applyFill="1" applyBorder="1" applyAlignment="1">
      <alignment horizontal="center" vertical="center" wrapText="1"/>
    </xf>
    <xf numFmtId="1" fontId="3" fillId="0" borderId="25" xfId="0" applyNumberFormat="1" applyFont="1" applyFill="1" applyBorder="1" applyAlignment="1">
      <alignment horizontal="center" vertical="center" wrapText="1"/>
    </xf>
    <xf numFmtId="0" fontId="18" fillId="0" borderId="0" xfId="3" applyFont="1" applyAlignment="1">
      <alignment horizontal="center"/>
    </xf>
    <xf numFmtId="0" fontId="19" fillId="0" borderId="2" xfId="3" applyFont="1" applyBorder="1" applyAlignment="1">
      <alignment horizontal="right"/>
    </xf>
    <xf numFmtId="0" fontId="19" fillId="0" borderId="3" xfId="3" applyFont="1" applyBorder="1" applyAlignment="1">
      <alignment horizontal="right"/>
    </xf>
    <xf numFmtId="0" fontId="5" fillId="0" borderId="0" xfId="1" applyFont="1" applyAlignment="1">
      <alignment horizontal="left" vertical="center" wrapText="1"/>
    </xf>
    <xf numFmtId="0" fontId="3" fillId="0" borderId="0" xfId="1" applyFont="1" applyAlignment="1">
      <alignment horizontal="right" vertical="center" wrapText="1"/>
    </xf>
    <xf numFmtId="0" fontId="3" fillId="0" borderId="0" xfId="1" applyFont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21" xfId="1" applyFont="1" applyBorder="1" applyAlignment="1">
      <alignment horizontal="center" vertical="top" wrapText="1"/>
    </xf>
    <xf numFmtId="0" fontId="5" fillId="0" borderId="22" xfId="1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top" wrapText="1"/>
    </xf>
    <xf numFmtId="0" fontId="3" fillId="0" borderId="22" xfId="0" applyFont="1" applyFill="1" applyBorder="1" applyAlignment="1">
      <alignment horizontal="center" vertical="top" wrapText="1"/>
    </xf>
    <xf numFmtId="0" fontId="3" fillId="0" borderId="12" xfId="1" applyFont="1" applyFill="1" applyBorder="1" applyAlignment="1">
      <alignment horizontal="center" vertical="top" wrapText="1"/>
    </xf>
    <xf numFmtId="0" fontId="3" fillId="0" borderId="7" xfId="1" applyFont="1" applyFill="1" applyBorder="1" applyAlignment="1">
      <alignment horizontal="center" vertical="top" wrapText="1"/>
    </xf>
    <xf numFmtId="0" fontId="3" fillId="0" borderId="6" xfId="1" applyFont="1" applyBorder="1" applyAlignment="1">
      <alignment horizontal="center" vertical="top" wrapText="1"/>
    </xf>
    <xf numFmtId="0" fontId="3" fillId="0" borderId="7" xfId="1" applyFont="1" applyBorder="1" applyAlignment="1">
      <alignment horizontal="center" vertical="top" wrapText="1"/>
    </xf>
    <xf numFmtId="0" fontId="5" fillId="0" borderId="41" xfId="1" applyFont="1" applyBorder="1" applyAlignment="1">
      <alignment horizontal="center" vertical="center" wrapText="1"/>
    </xf>
    <xf numFmtId="0" fontId="5" fillId="0" borderId="42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3" fillId="0" borderId="21" xfId="1" applyFont="1" applyFill="1" applyBorder="1" applyAlignment="1">
      <alignment horizontal="center" vertical="center" wrapText="1"/>
    </xf>
    <xf numFmtId="0" fontId="3" fillId="0" borderId="22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right" vertical="center" wrapText="1"/>
    </xf>
    <xf numFmtId="0" fontId="5" fillId="0" borderId="21" xfId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 wrapText="1"/>
    </xf>
    <xf numFmtId="49" fontId="3" fillId="0" borderId="19" xfId="1" applyNumberFormat="1" applyFont="1" applyBorder="1" applyAlignment="1" applyProtection="1">
      <alignment horizontal="center" vertical="center" wrapText="1" shrinkToFit="1"/>
      <protection locked="0"/>
    </xf>
    <xf numFmtId="49" fontId="7" fillId="0" borderId="19" xfId="1" applyNumberFormat="1" applyFont="1" applyBorder="1" applyAlignment="1" applyProtection="1">
      <alignment horizontal="center" vertical="center" wrapText="1" shrinkToFit="1"/>
      <protection locked="0"/>
    </xf>
    <xf numFmtId="49" fontId="2" fillId="0" borderId="19" xfId="0" applyNumberFormat="1" applyFont="1" applyBorder="1" applyAlignment="1">
      <alignment horizontal="center" vertical="top" wrapText="1"/>
    </xf>
    <xf numFmtId="0" fontId="2" fillId="0" borderId="19" xfId="0" applyFont="1" applyBorder="1" applyAlignment="1">
      <alignment vertical="center" wrapText="1"/>
    </xf>
    <xf numFmtId="49" fontId="7" fillId="0" borderId="19" xfId="1" applyNumberFormat="1" applyFont="1" applyBorder="1" applyAlignment="1" applyProtection="1">
      <alignment vertical="top" wrapText="1" shrinkToFit="1"/>
      <protection locked="0"/>
    </xf>
    <xf numFmtId="0" fontId="5" fillId="0" borderId="19" xfId="0" applyFont="1" applyBorder="1" applyAlignment="1">
      <alignment vertical="center" wrapText="1"/>
    </xf>
    <xf numFmtId="49" fontId="3" fillId="0" borderId="19" xfId="1" applyNumberFormat="1" applyFont="1" applyBorder="1" applyAlignment="1" applyProtection="1">
      <alignment vertical="center" wrapText="1" shrinkToFit="1"/>
      <protection locked="0"/>
    </xf>
    <xf numFmtId="49" fontId="7" fillId="0" borderId="19" xfId="1" applyNumberFormat="1" applyFont="1" applyBorder="1" applyAlignment="1" applyProtection="1">
      <alignment vertical="center" wrapText="1" shrinkToFit="1"/>
      <protection locked="0"/>
    </xf>
    <xf numFmtId="49" fontId="7" fillId="0" borderId="17" xfId="1" applyNumberFormat="1" applyFont="1" applyBorder="1" applyAlignment="1" applyProtection="1">
      <alignment vertical="top" wrapText="1" shrinkToFit="1"/>
      <protection locked="0"/>
    </xf>
    <xf numFmtId="0" fontId="2" fillId="0" borderId="19" xfId="0" applyFont="1" applyBorder="1" applyAlignment="1">
      <alignment horizontal="center" vertical="center" wrapText="1"/>
    </xf>
    <xf numFmtId="3" fontId="3" fillId="0" borderId="19" xfId="0" applyNumberFormat="1" applyFont="1" applyFill="1" applyBorder="1" applyAlignment="1">
      <alignment horizontal="center" vertical="center" wrapText="1"/>
    </xf>
    <xf numFmtId="3" fontId="7" fillId="0" borderId="19" xfId="0" applyNumberFormat="1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1" fontId="7" fillId="0" borderId="19" xfId="1" applyNumberFormat="1" applyFont="1" applyFill="1" applyBorder="1" applyAlignment="1" applyProtection="1">
      <alignment horizontal="center" vertical="center" wrapText="1" shrinkToFit="1"/>
      <protection locked="0"/>
    </xf>
    <xf numFmtId="1" fontId="3" fillId="0" borderId="19" xfId="1" applyNumberFormat="1" applyFont="1" applyBorder="1" applyAlignment="1" applyProtection="1">
      <alignment horizontal="center" vertical="center" wrapText="1" shrinkToFit="1"/>
      <protection locked="0"/>
    </xf>
    <xf numFmtId="1" fontId="7" fillId="0" borderId="19" xfId="1" applyNumberFormat="1" applyFont="1" applyBorder="1" applyAlignment="1" applyProtection="1">
      <alignment horizontal="center" vertical="center" wrapText="1" shrinkToFit="1"/>
      <protection locked="0"/>
    </xf>
    <xf numFmtId="2" fontId="7" fillId="0" borderId="19" xfId="1" applyNumberFormat="1" applyFont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>
      <alignment horizontal="center" vertical="center" wrapText="1"/>
    </xf>
    <xf numFmtId="164" fontId="3" fillId="0" borderId="19" xfId="1" applyNumberFormat="1" applyFont="1" applyFill="1" applyBorder="1" applyAlignment="1" applyProtection="1">
      <alignment horizontal="center" vertical="center" wrapText="1" shrinkToFit="1"/>
      <protection locked="0"/>
    </xf>
    <xf numFmtId="1" fontId="7" fillId="0" borderId="17" xfId="1" applyNumberFormat="1" applyFont="1" applyFill="1" applyBorder="1" applyAlignment="1" applyProtection="1">
      <alignment horizontal="center" vertical="center" wrapText="1" shrinkToFit="1"/>
      <protection locked="0"/>
    </xf>
    <xf numFmtId="4" fontId="7" fillId="0" borderId="49" xfId="0" applyNumberFormat="1" applyFont="1" applyBorder="1" applyAlignment="1">
      <alignment horizontal="center" vertical="center" wrapText="1"/>
    </xf>
    <xf numFmtId="4" fontId="7" fillId="0" borderId="49" xfId="1" applyNumberFormat="1" applyFont="1" applyBorder="1" applyAlignment="1">
      <alignment horizontal="center" vertical="center"/>
    </xf>
    <xf numFmtId="0" fontId="3" fillId="0" borderId="49" xfId="1" applyFont="1" applyBorder="1" applyAlignment="1">
      <alignment horizontal="center" vertical="center"/>
    </xf>
    <xf numFmtId="4" fontId="7" fillId="0" borderId="8" xfId="1" applyNumberFormat="1" applyFont="1" applyBorder="1" applyAlignment="1">
      <alignment horizontal="center" vertical="center"/>
    </xf>
    <xf numFmtId="0" fontId="7" fillId="0" borderId="9" xfId="1" applyFont="1" applyBorder="1" applyAlignment="1">
      <alignment vertical="center"/>
    </xf>
    <xf numFmtId="0" fontId="5" fillId="0" borderId="18" xfId="0" applyFont="1" applyBorder="1" applyAlignment="1">
      <alignment vertical="center" wrapText="1"/>
    </xf>
    <xf numFmtId="3" fontId="3" fillId="0" borderId="18" xfId="0" applyNumberFormat="1" applyFont="1" applyFill="1" applyBorder="1" applyAlignment="1">
      <alignment horizontal="center" vertical="center" wrapText="1"/>
    </xf>
    <xf numFmtId="4" fontId="7" fillId="0" borderId="48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top" wrapText="1"/>
    </xf>
    <xf numFmtId="0" fontId="5" fillId="0" borderId="23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4" fontId="7" fillId="0" borderId="10" xfId="0" applyNumberFormat="1" applyFont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center" vertical="center" wrapText="1"/>
    </xf>
    <xf numFmtId="49" fontId="7" fillId="0" borderId="40" xfId="1" applyNumberFormat="1" applyFont="1" applyFill="1" applyBorder="1" applyAlignment="1" applyProtection="1">
      <alignment horizontal="center" vertical="top" wrapText="1" shrinkToFit="1"/>
      <protection locked="0"/>
    </xf>
  </cellXfs>
  <cellStyles count="5">
    <cellStyle name="Обычный" xfId="0" builtinId="0"/>
    <cellStyle name="Обычный 2" xfId="1" xr:uid="{049BDB99-B341-4388-ADA7-00635C680347}"/>
    <cellStyle name="Обычный 2 2" xfId="3" xr:uid="{60A6D98E-544B-4059-A26E-5AB1208EFB2B}"/>
    <cellStyle name="Финансовый" xfId="2" builtinId="3"/>
    <cellStyle name="Финансовый 3" xfId="4" xr:uid="{F922F8B2-2563-47B4-A5B4-9467D9BB03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02C6D-CB62-4985-899D-0612C15EAC29}">
  <sheetPr>
    <tabColor rgb="FF00B050"/>
    <pageSetUpPr fitToPage="1"/>
  </sheetPr>
  <dimension ref="A2:E18"/>
  <sheetViews>
    <sheetView tabSelected="1" zoomScale="70" zoomScaleNormal="70" workbookViewId="0">
      <selection activeCell="J6" sqref="J6"/>
    </sheetView>
  </sheetViews>
  <sheetFormatPr defaultColWidth="9.140625" defaultRowHeight="15.75" x14ac:dyDescent="0.25"/>
  <cols>
    <col min="1" max="1" width="10.7109375" style="34" customWidth="1"/>
    <col min="2" max="2" width="18.140625" style="34" customWidth="1"/>
    <col min="3" max="3" width="17.28515625" style="34" customWidth="1"/>
    <col min="4" max="4" width="16.28515625" style="34" customWidth="1"/>
    <col min="5" max="5" width="20.7109375" style="34" customWidth="1"/>
    <col min="6" max="16384" width="9.140625" style="35"/>
  </cols>
  <sheetData>
    <row r="2" spans="1:5" ht="15.75" customHeight="1" x14ac:dyDescent="0.25">
      <c r="B2" s="411" t="s">
        <v>448</v>
      </c>
      <c r="C2" s="411"/>
      <c r="D2" s="411"/>
      <c r="E2" s="411"/>
    </row>
    <row r="4" spans="1:5" ht="48.75" customHeight="1" x14ac:dyDescent="0.25">
      <c r="A4" s="36" t="s">
        <v>439</v>
      </c>
      <c r="B4" s="36" t="s">
        <v>440</v>
      </c>
      <c r="C4" s="36" t="s">
        <v>441</v>
      </c>
      <c r="D4" s="36" t="s">
        <v>442</v>
      </c>
      <c r="E4" s="36" t="s">
        <v>443</v>
      </c>
    </row>
    <row r="5" spans="1:5" x14ac:dyDescent="0.25">
      <c r="A5" s="37">
        <v>1</v>
      </c>
      <c r="B5" s="38" t="s">
        <v>444</v>
      </c>
      <c r="C5" s="39">
        <f>SUM('ВК '!H117)</f>
        <v>0</v>
      </c>
      <c r="D5" s="39">
        <f>SUM('ВК '!I117)</f>
        <v>0</v>
      </c>
      <c r="E5" s="40">
        <f>SUM(C5:D5)</f>
        <v>0</v>
      </c>
    </row>
    <row r="6" spans="1:5" x14ac:dyDescent="0.25">
      <c r="A6" s="37">
        <v>2</v>
      </c>
      <c r="B6" s="38" t="s">
        <v>445</v>
      </c>
      <c r="C6" s="39">
        <f>SUM(ХВС!H242)</f>
        <v>0</v>
      </c>
      <c r="D6" s="39">
        <f>SUM(ХВС!I242)</f>
        <v>0</v>
      </c>
      <c r="E6" s="40">
        <f t="shared" ref="E6" si="0">SUM(C6:D6)</f>
        <v>0</v>
      </c>
    </row>
    <row r="7" spans="1:5" x14ac:dyDescent="0.25">
      <c r="A7" s="37">
        <v>3</v>
      </c>
      <c r="B7" s="38" t="s">
        <v>446</v>
      </c>
      <c r="C7" s="39">
        <f>SUM(ГВС!H110)</f>
        <v>0</v>
      </c>
      <c r="D7" s="39">
        <f>SUM(ГВС!I110)</f>
        <v>0</v>
      </c>
      <c r="E7" s="40">
        <f>SUM(C7:D7)</f>
        <v>0</v>
      </c>
    </row>
    <row r="8" spans="1:5" x14ac:dyDescent="0.25">
      <c r="A8" s="412" t="s">
        <v>447</v>
      </c>
      <c r="B8" s="413"/>
      <c r="C8" s="41">
        <f>SUM(C5:C7)</f>
        <v>0</v>
      </c>
      <c r="D8" s="41">
        <f>SUM(D5:D7)</f>
        <v>0</v>
      </c>
      <c r="E8" s="45">
        <f>SUM(E5:E7)</f>
        <v>0</v>
      </c>
    </row>
    <row r="9" spans="1:5" x14ac:dyDescent="0.25">
      <c r="E9" s="42"/>
    </row>
    <row r="10" spans="1:5" x14ac:dyDescent="0.25">
      <c r="E10" s="43"/>
    </row>
    <row r="11" spans="1:5" x14ac:dyDescent="0.25">
      <c r="C11" s="44"/>
      <c r="D11" s="44"/>
      <c r="E11" s="44"/>
    </row>
    <row r="12" spans="1:5" x14ac:dyDescent="0.25">
      <c r="C12" s="44"/>
      <c r="D12" s="44"/>
      <c r="E12" s="44"/>
    </row>
    <row r="13" spans="1:5" x14ac:dyDescent="0.25">
      <c r="C13" s="44"/>
      <c r="D13" s="44"/>
      <c r="E13" s="44"/>
    </row>
    <row r="14" spans="1:5" x14ac:dyDescent="0.25">
      <c r="C14" s="44"/>
      <c r="D14" s="44"/>
      <c r="E14" s="44"/>
    </row>
    <row r="15" spans="1:5" x14ac:dyDescent="0.25">
      <c r="C15" s="44"/>
      <c r="D15" s="44"/>
      <c r="E15" s="44"/>
    </row>
    <row r="16" spans="1:5" x14ac:dyDescent="0.25">
      <c r="C16" s="44"/>
      <c r="D16" s="44"/>
      <c r="E16" s="44"/>
    </row>
    <row r="17" spans="3:5" x14ac:dyDescent="0.25">
      <c r="C17" s="44"/>
      <c r="D17" s="44"/>
      <c r="E17" s="44"/>
    </row>
    <row r="18" spans="3:5" x14ac:dyDescent="0.25">
      <c r="C18" s="44"/>
      <c r="D18" s="44"/>
      <c r="E18" s="44"/>
    </row>
  </sheetData>
  <mergeCells count="2">
    <mergeCell ref="B2:E2"/>
    <mergeCell ref="A8:B8"/>
  </mergeCells>
  <pageMargins left="0.39370078740157483" right="0.31496062992125984" top="0.74803149606299213" bottom="0.74803149606299213" header="0.31496062992125984" footer="0.31496062992125984"/>
  <pageSetup paperSize="9" scale="8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6A9E4-172B-4AFA-8AA9-2A364489F3C9}">
  <sheetPr>
    <pageSetUpPr fitToPage="1"/>
  </sheetPr>
  <dimension ref="A1:K119"/>
  <sheetViews>
    <sheetView topLeftCell="A7" zoomScaleNormal="100" workbookViewId="0">
      <selection activeCell="I79" sqref="I79"/>
    </sheetView>
  </sheetViews>
  <sheetFormatPr defaultColWidth="9.140625" defaultRowHeight="15" x14ac:dyDescent="0.25"/>
  <cols>
    <col min="1" max="1" width="8.85546875" style="2" customWidth="1"/>
    <col min="2" max="2" width="15.42578125" style="142" customWidth="1"/>
    <col min="3" max="3" width="58.5703125" style="2" customWidth="1"/>
    <col min="4" max="4" width="8.140625" style="2" customWidth="1"/>
    <col min="5" max="5" width="8.85546875" style="33" customWidth="1"/>
    <col min="6" max="6" width="10.28515625" style="23" customWidth="1"/>
    <col min="7" max="7" width="9.140625" style="23" customWidth="1"/>
    <col min="8" max="8" width="11" style="23" customWidth="1"/>
    <col min="9" max="9" width="11.7109375" style="23" customWidth="1"/>
    <col min="10" max="10" width="9.140625" style="1"/>
    <col min="11" max="11" width="9.85546875" style="1" customWidth="1"/>
    <col min="12" max="12" width="11.42578125" style="1" bestFit="1" customWidth="1"/>
    <col min="13" max="16384" width="9.140625" style="1"/>
  </cols>
  <sheetData>
    <row r="1" spans="1:11" s="7" customFormat="1" ht="12.75" x14ac:dyDescent="0.2">
      <c r="A1" s="414" t="s">
        <v>143</v>
      </c>
      <c r="B1" s="414"/>
      <c r="C1" s="414"/>
      <c r="D1" s="414"/>
      <c r="E1" s="415"/>
      <c r="F1" s="415"/>
      <c r="G1" s="415"/>
      <c r="H1" s="415"/>
      <c r="I1" s="415"/>
      <c r="J1" s="415"/>
      <c r="K1" s="6"/>
    </row>
    <row r="2" spans="1:11" s="7" customFormat="1" ht="8.1" customHeight="1" x14ac:dyDescent="0.2">
      <c r="A2" s="8"/>
      <c r="B2" s="137"/>
      <c r="C2" s="8"/>
      <c r="D2" s="8"/>
      <c r="E2" s="26"/>
      <c r="F2" s="21"/>
      <c r="G2" s="21"/>
      <c r="H2" s="21"/>
      <c r="I2" s="21"/>
      <c r="J2" s="10"/>
      <c r="K2" s="6"/>
    </row>
    <row r="3" spans="1:11" s="7" customFormat="1" ht="12.6" customHeight="1" x14ac:dyDescent="0.2">
      <c r="A3" s="416" t="s">
        <v>480</v>
      </c>
      <c r="B3" s="416"/>
      <c r="C3" s="416"/>
      <c r="D3" s="416"/>
      <c r="E3" s="416"/>
      <c r="F3" s="416"/>
      <c r="G3" s="416"/>
      <c r="H3" s="416"/>
      <c r="I3" s="416"/>
      <c r="J3" s="18"/>
      <c r="K3" s="6"/>
    </row>
    <row r="4" spans="1:11" s="7" customFormat="1" ht="12.6" customHeight="1" x14ac:dyDescent="0.2">
      <c r="A4" s="416" t="s">
        <v>309</v>
      </c>
      <c r="B4" s="416"/>
      <c r="C4" s="416"/>
      <c r="D4" s="416"/>
      <c r="E4" s="416"/>
      <c r="F4" s="416"/>
      <c r="G4" s="416"/>
      <c r="H4" s="416"/>
      <c r="I4" s="416"/>
      <c r="J4" s="18"/>
      <c r="K4" s="6"/>
    </row>
    <row r="5" spans="1:11" s="7" customFormat="1" ht="7.5" customHeight="1" x14ac:dyDescent="0.2">
      <c r="A5" s="10"/>
      <c r="B5" s="21"/>
      <c r="C5" s="10"/>
      <c r="D5" s="10"/>
      <c r="E5" s="26"/>
      <c r="F5" s="21"/>
      <c r="G5" s="21"/>
      <c r="H5" s="21"/>
      <c r="I5" s="21"/>
      <c r="J5" s="10"/>
      <c r="K5" s="6"/>
    </row>
    <row r="6" spans="1:11" s="7" customFormat="1" ht="41.45" customHeight="1" x14ac:dyDescent="0.2">
      <c r="A6" s="416" t="s">
        <v>144</v>
      </c>
      <c r="B6" s="416"/>
      <c r="C6" s="416"/>
      <c r="D6" s="416"/>
      <c r="E6" s="416"/>
      <c r="F6" s="416"/>
      <c r="G6" s="416"/>
      <c r="H6" s="416"/>
      <c r="I6" s="416"/>
      <c r="J6" s="18"/>
      <c r="K6" s="6"/>
    </row>
    <row r="7" spans="1:11" s="7" customFormat="1" ht="9" customHeight="1" x14ac:dyDescent="0.2">
      <c r="A7" s="11"/>
      <c r="B7" s="22"/>
      <c r="C7" s="11"/>
      <c r="D7" s="11"/>
      <c r="E7" s="27"/>
      <c r="F7" s="22"/>
      <c r="G7" s="22"/>
      <c r="H7" s="22"/>
      <c r="I7" s="22"/>
      <c r="J7" s="11"/>
      <c r="K7" s="6"/>
    </row>
    <row r="8" spans="1:11" s="7" customFormat="1" ht="13.5" thickBot="1" x14ac:dyDescent="0.25">
      <c r="A8" s="10"/>
      <c r="B8" s="21"/>
      <c r="C8" s="11" t="s">
        <v>145</v>
      </c>
      <c r="E8" s="32"/>
      <c r="F8" s="21"/>
      <c r="G8" s="21"/>
      <c r="H8" s="21"/>
      <c r="I8" s="21"/>
      <c r="J8" s="10"/>
      <c r="K8" s="6"/>
    </row>
    <row r="9" spans="1:11" s="3" customFormat="1" ht="15.75" customHeight="1" x14ac:dyDescent="0.25">
      <c r="A9" s="421" t="s">
        <v>294</v>
      </c>
      <c r="B9" s="419" t="s">
        <v>0</v>
      </c>
      <c r="C9" s="423" t="s">
        <v>1</v>
      </c>
      <c r="D9" s="423" t="s">
        <v>2</v>
      </c>
      <c r="E9" s="425" t="s">
        <v>3</v>
      </c>
      <c r="F9" s="417" t="s">
        <v>4</v>
      </c>
      <c r="G9" s="418"/>
      <c r="H9" s="417" t="s">
        <v>5</v>
      </c>
      <c r="I9" s="418"/>
      <c r="K9" s="5"/>
    </row>
    <row r="10" spans="1:11" s="3" customFormat="1" ht="24" customHeight="1" thickBot="1" x14ac:dyDescent="0.3">
      <c r="A10" s="422"/>
      <c r="B10" s="420"/>
      <c r="C10" s="424"/>
      <c r="D10" s="424"/>
      <c r="E10" s="426"/>
      <c r="F10" s="88" t="s">
        <v>6</v>
      </c>
      <c r="G10" s="51" t="s">
        <v>7</v>
      </c>
      <c r="H10" s="88" t="s">
        <v>6</v>
      </c>
      <c r="I10" s="51" t="s">
        <v>7</v>
      </c>
    </row>
    <row r="11" spans="1:11" s="12" customFormat="1" ht="15" customHeight="1" thickBot="1" x14ac:dyDescent="0.25">
      <c r="A11" s="53">
        <v>1</v>
      </c>
      <c r="B11" s="138">
        <v>2</v>
      </c>
      <c r="C11" s="72">
        <v>3</v>
      </c>
      <c r="D11" s="72">
        <v>4</v>
      </c>
      <c r="E11" s="94">
        <v>5</v>
      </c>
      <c r="F11" s="89">
        <v>6</v>
      </c>
      <c r="G11" s="52">
        <v>7</v>
      </c>
      <c r="H11" s="89">
        <v>8</v>
      </c>
      <c r="I11" s="52">
        <v>9</v>
      </c>
    </row>
    <row r="12" spans="1:11" s="3" customFormat="1" ht="13.9" customHeight="1" x14ac:dyDescent="0.25">
      <c r="A12" s="54"/>
      <c r="B12" s="139"/>
      <c r="C12" s="73" t="s">
        <v>428</v>
      </c>
      <c r="D12" s="83"/>
      <c r="E12" s="95"/>
      <c r="F12" s="90"/>
      <c r="G12" s="102"/>
      <c r="H12" s="90"/>
      <c r="I12" s="102"/>
    </row>
    <row r="13" spans="1:11" x14ac:dyDescent="0.25">
      <c r="A13" s="55"/>
      <c r="B13" s="140"/>
      <c r="C13" s="74" t="s">
        <v>311</v>
      </c>
      <c r="D13" s="84"/>
      <c r="E13" s="96"/>
      <c r="F13" s="91"/>
      <c r="G13" s="103"/>
      <c r="H13" s="91"/>
      <c r="I13" s="103"/>
    </row>
    <row r="14" spans="1:11" x14ac:dyDescent="0.25">
      <c r="A14" s="56"/>
      <c r="B14" s="140"/>
      <c r="C14" s="79" t="s">
        <v>429</v>
      </c>
      <c r="D14" s="85"/>
      <c r="E14" s="97"/>
      <c r="F14" s="92"/>
      <c r="G14" s="104"/>
      <c r="H14" s="92"/>
      <c r="I14" s="104"/>
    </row>
    <row r="15" spans="1:11" ht="25.5" x14ac:dyDescent="0.25">
      <c r="A15" s="57">
        <v>1</v>
      </c>
      <c r="B15" s="66" t="s">
        <v>8</v>
      </c>
      <c r="C15" s="75" t="s">
        <v>298</v>
      </c>
      <c r="D15" s="69" t="s">
        <v>38</v>
      </c>
      <c r="E15" s="107">
        <v>228</v>
      </c>
      <c r="F15" s="108"/>
      <c r="G15" s="109">
        <v>0</v>
      </c>
      <c r="H15" s="108"/>
      <c r="I15" s="109">
        <f>E15*G15</f>
        <v>0</v>
      </c>
    </row>
    <row r="16" spans="1:11" ht="25.5" x14ac:dyDescent="0.25">
      <c r="A16" s="55" t="s">
        <v>11</v>
      </c>
      <c r="B16" s="67" t="s">
        <v>135</v>
      </c>
      <c r="C16" s="76" t="s">
        <v>310</v>
      </c>
      <c r="D16" s="86" t="s">
        <v>38</v>
      </c>
      <c r="E16" s="110">
        <f>E15</f>
        <v>228</v>
      </c>
      <c r="F16" s="108">
        <v>0</v>
      </c>
      <c r="G16" s="111"/>
      <c r="H16" s="108">
        <f>E16*F16</f>
        <v>0</v>
      </c>
      <c r="I16" s="111"/>
    </row>
    <row r="17" spans="1:10" x14ac:dyDescent="0.25">
      <c r="A17" s="55" t="s">
        <v>15</v>
      </c>
      <c r="B17" s="67" t="s">
        <v>135</v>
      </c>
      <c r="C17" s="76" t="s">
        <v>312</v>
      </c>
      <c r="D17" s="86" t="s">
        <v>14</v>
      </c>
      <c r="E17" s="112">
        <v>19</v>
      </c>
      <c r="F17" s="108">
        <v>0</v>
      </c>
      <c r="G17" s="109"/>
      <c r="H17" s="108">
        <f>E17*F17</f>
        <v>0</v>
      </c>
      <c r="I17" s="109"/>
    </row>
    <row r="18" spans="1:10" x14ac:dyDescent="0.25">
      <c r="A18" s="55" t="s">
        <v>17</v>
      </c>
      <c r="B18" s="67" t="s">
        <v>135</v>
      </c>
      <c r="C18" s="76" t="s">
        <v>318</v>
      </c>
      <c r="D18" s="86" t="s">
        <v>14</v>
      </c>
      <c r="E18" s="110">
        <f>E16</f>
        <v>228</v>
      </c>
      <c r="F18" s="108">
        <v>0</v>
      </c>
      <c r="G18" s="111"/>
      <c r="H18" s="108">
        <f>E18*F18</f>
        <v>0</v>
      </c>
      <c r="I18" s="111"/>
    </row>
    <row r="19" spans="1:10" s="12" customFormat="1" ht="25.5" x14ac:dyDescent="0.2">
      <c r="A19" s="58" t="s">
        <v>19</v>
      </c>
      <c r="B19" s="67" t="s">
        <v>135</v>
      </c>
      <c r="C19" s="77" t="s">
        <v>313</v>
      </c>
      <c r="D19" s="67" t="s">
        <v>38</v>
      </c>
      <c r="E19" s="113">
        <v>4.8</v>
      </c>
      <c r="F19" s="114">
        <v>0</v>
      </c>
      <c r="G19" s="115"/>
      <c r="H19" s="114">
        <f>ROUND(E19*F19,2)</f>
        <v>0</v>
      </c>
      <c r="I19" s="115"/>
      <c r="J19" s="6"/>
    </row>
    <row r="20" spans="1:10" x14ac:dyDescent="0.25">
      <c r="A20" s="55" t="s">
        <v>21</v>
      </c>
      <c r="B20" s="67" t="s">
        <v>135</v>
      </c>
      <c r="C20" s="76" t="s">
        <v>317</v>
      </c>
      <c r="D20" s="86" t="s">
        <v>14</v>
      </c>
      <c r="E20" s="110">
        <v>4</v>
      </c>
      <c r="F20" s="108">
        <v>0</v>
      </c>
      <c r="G20" s="111"/>
      <c r="H20" s="108">
        <f>E20*F20</f>
        <v>0</v>
      </c>
      <c r="I20" s="111"/>
    </row>
    <row r="21" spans="1:10" ht="25.5" x14ac:dyDescent="0.25">
      <c r="A21" s="57">
        <v>2</v>
      </c>
      <c r="B21" s="66" t="s">
        <v>8</v>
      </c>
      <c r="C21" s="75" t="s">
        <v>300</v>
      </c>
      <c r="D21" s="69" t="s">
        <v>38</v>
      </c>
      <c r="E21" s="107">
        <v>8</v>
      </c>
      <c r="F21" s="108"/>
      <c r="G21" s="109">
        <v>0</v>
      </c>
      <c r="H21" s="108"/>
      <c r="I21" s="109">
        <f>E21*G21</f>
        <v>0</v>
      </c>
    </row>
    <row r="22" spans="1:10" ht="25.5" x14ac:dyDescent="0.25">
      <c r="A22" s="55" t="s">
        <v>26</v>
      </c>
      <c r="B22" s="67" t="s">
        <v>135</v>
      </c>
      <c r="C22" s="76" t="s">
        <v>314</v>
      </c>
      <c r="D22" s="86" t="s">
        <v>38</v>
      </c>
      <c r="E22" s="110">
        <f>E21</f>
        <v>8</v>
      </c>
      <c r="F22" s="108">
        <v>0</v>
      </c>
      <c r="G22" s="111"/>
      <c r="H22" s="108">
        <f>E22*F22</f>
        <v>0</v>
      </c>
      <c r="I22" s="109"/>
    </row>
    <row r="23" spans="1:10" x14ac:dyDescent="0.25">
      <c r="A23" s="55" t="s">
        <v>113</v>
      </c>
      <c r="B23" s="67" t="s">
        <v>135</v>
      </c>
      <c r="C23" s="76" t="s">
        <v>319</v>
      </c>
      <c r="D23" s="86" t="s">
        <v>14</v>
      </c>
      <c r="E23" s="110">
        <f>E22*2</f>
        <v>16</v>
      </c>
      <c r="F23" s="108">
        <v>0</v>
      </c>
      <c r="G23" s="111"/>
      <c r="H23" s="108">
        <f>E23*F23</f>
        <v>0</v>
      </c>
      <c r="I23" s="109"/>
    </row>
    <row r="24" spans="1:10" s="12" customFormat="1" ht="12.75" x14ac:dyDescent="0.2">
      <c r="A24" s="58"/>
      <c r="B24" s="67"/>
      <c r="C24" s="78" t="s">
        <v>430</v>
      </c>
      <c r="D24" s="67"/>
      <c r="E24" s="116"/>
      <c r="F24" s="114"/>
      <c r="G24" s="117"/>
      <c r="H24" s="114"/>
      <c r="I24" s="115"/>
      <c r="J24" s="6"/>
    </row>
    <row r="25" spans="1:10" ht="25.5" x14ac:dyDescent="0.25">
      <c r="A25" s="57">
        <v>3</v>
      </c>
      <c r="B25" s="66" t="s">
        <v>8</v>
      </c>
      <c r="C25" s="75" t="s">
        <v>298</v>
      </c>
      <c r="D25" s="69" t="s">
        <v>38</v>
      </c>
      <c r="E25" s="107">
        <v>1836</v>
      </c>
      <c r="F25" s="108"/>
      <c r="G25" s="109">
        <v>0</v>
      </c>
      <c r="H25" s="108"/>
      <c r="I25" s="109">
        <f>E25*G25</f>
        <v>0</v>
      </c>
    </row>
    <row r="26" spans="1:10" ht="25.5" x14ac:dyDescent="0.25">
      <c r="A26" s="55" t="s">
        <v>29</v>
      </c>
      <c r="B26" s="67" t="s">
        <v>135</v>
      </c>
      <c r="C26" s="76" t="s">
        <v>310</v>
      </c>
      <c r="D26" s="86" t="s">
        <v>38</v>
      </c>
      <c r="E26" s="110">
        <f>E25</f>
        <v>1836</v>
      </c>
      <c r="F26" s="108">
        <v>0</v>
      </c>
      <c r="G26" s="111"/>
      <c r="H26" s="108">
        <f>E26*F26</f>
        <v>0</v>
      </c>
      <c r="I26" s="111"/>
    </row>
    <row r="27" spans="1:10" x14ac:dyDescent="0.25">
      <c r="A27" s="55" t="s">
        <v>108</v>
      </c>
      <c r="B27" s="67" t="s">
        <v>135</v>
      </c>
      <c r="C27" s="76" t="s">
        <v>299</v>
      </c>
      <c r="D27" s="86" t="s">
        <v>14</v>
      </c>
      <c r="E27" s="110">
        <v>167</v>
      </c>
      <c r="F27" s="108">
        <v>0</v>
      </c>
      <c r="G27" s="111"/>
      <c r="H27" s="108">
        <f>E27*F27</f>
        <v>0</v>
      </c>
      <c r="I27" s="111"/>
    </row>
    <row r="28" spans="1:10" x14ac:dyDescent="0.25">
      <c r="A28" s="55" t="s">
        <v>271</v>
      </c>
      <c r="B28" s="67" t="s">
        <v>135</v>
      </c>
      <c r="C28" s="76" t="s">
        <v>318</v>
      </c>
      <c r="D28" s="86" t="s">
        <v>14</v>
      </c>
      <c r="E28" s="110">
        <f>ROUND(E26/2.85*2,0)</f>
        <v>1288</v>
      </c>
      <c r="F28" s="108">
        <v>0</v>
      </c>
      <c r="G28" s="111"/>
      <c r="H28" s="108">
        <f>E28*F28</f>
        <v>0</v>
      </c>
      <c r="I28" s="111"/>
    </row>
    <row r="29" spans="1:10" s="12" customFormat="1" ht="25.5" x14ac:dyDescent="0.2">
      <c r="A29" s="58" t="s">
        <v>272</v>
      </c>
      <c r="B29" s="67" t="s">
        <v>135</v>
      </c>
      <c r="C29" s="77" t="s">
        <v>313</v>
      </c>
      <c r="D29" s="67" t="s">
        <v>38</v>
      </c>
      <c r="E29" s="116">
        <v>188</v>
      </c>
      <c r="F29" s="114">
        <v>0</v>
      </c>
      <c r="G29" s="115"/>
      <c r="H29" s="114">
        <f>ROUND(E29*F29,2)</f>
        <v>0</v>
      </c>
      <c r="I29" s="115"/>
      <c r="J29" s="6"/>
    </row>
    <row r="30" spans="1:10" ht="25.5" x14ac:dyDescent="0.25">
      <c r="A30" s="57">
        <v>4</v>
      </c>
      <c r="B30" s="66" t="s">
        <v>8</v>
      </c>
      <c r="C30" s="75" t="s">
        <v>300</v>
      </c>
      <c r="D30" s="69" t="s">
        <v>38</v>
      </c>
      <c r="E30" s="107">
        <v>4</v>
      </c>
      <c r="F30" s="108"/>
      <c r="G30" s="109">
        <v>0</v>
      </c>
      <c r="H30" s="108"/>
      <c r="I30" s="109">
        <f>E30*G30</f>
        <v>0</v>
      </c>
    </row>
    <row r="31" spans="1:10" ht="25.5" x14ac:dyDescent="0.25">
      <c r="A31" s="55" t="s">
        <v>31</v>
      </c>
      <c r="B31" s="67" t="s">
        <v>135</v>
      </c>
      <c r="C31" s="76" t="s">
        <v>314</v>
      </c>
      <c r="D31" s="86" t="s">
        <v>38</v>
      </c>
      <c r="E31" s="110">
        <f>E30</f>
        <v>4</v>
      </c>
      <c r="F31" s="108">
        <v>0</v>
      </c>
      <c r="G31" s="111"/>
      <c r="H31" s="108">
        <f>E31*F31</f>
        <v>0</v>
      </c>
      <c r="I31" s="109"/>
    </row>
    <row r="32" spans="1:10" x14ac:dyDescent="0.25">
      <c r="A32" s="55" t="s">
        <v>109</v>
      </c>
      <c r="B32" s="67" t="s">
        <v>135</v>
      </c>
      <c r="C32" s="76" t="s">
        <v>319</v>
      </c>
      <c r="D32" s="86" t="s">
        <v>14</v>
      </c>
      <c r="E32" s="110">
        <f>E31*2</f>
        <v>8</v>
      </c>
      <c r="F32" s="108">
        <v>0</v>
      </c>
      <c r="G32" s="111"/>
      <c r="H32" s="108">
        <f>E32*F32</f>
        <v>0</v>
      </c>
      <c r="I32" s="109"/>
    </row>
    <row r="33" spans="1:10" s="12" customFormat="1" ht="25.5" x14ac:dyDescent="0.2">
      <c r="A33" s="58" t="s">
        <v>116</v>
      </c>
      <c r="B33" s="67" t="s">
        <v>135</v>
      </c>
      <c r="C33" s="77" t="s">
        <v>158</v>
      </c>
      <c r="D33" s="67" t="s">
        <v>38</v>
      </c>
      <c r="E33" s="113">
        <v>0.6</v>
      </c>
      <c r="F33" s="114">
        <v>0</v>
      </c>
      <c r="G33" s="117"/>
      <c r="H33" s="114">
        <f>ROUND(E33*F33,2)</f>
        <v>0</v>
      </c>
      <c r="I33" s="115"/>
      <c r="J33" s="6"/>
    </row>
    <row r="34" spans="1:10" ht="16.149999999999999" customHeight="1" x14ac:dyDescent="0.25">
      <c r="A34" s="57">
        <v>5</v>
      </c>
      <c r="B34" s="66" t="s">
        <v>8</v>
      </c>
      <c r="C34" s="75" t="s">
        <v>301</v>
      </c>
      <c r="D34" s="69" t="s">
        <v>14</v>
      </c>
      <c r="E34" s="107">
        <v>631</v>
      </c>
      <c r="F34" s="108"/>
      <c r="G34" s="109">
        <v>0</v>
      </c>
      <c r="H34" s="108"/>
      <c r="I34" s="109">
        <f>E34*G34</f>
        <v>0</v>
      </c>
    </row>
    <row r="35" spans="1:10" x14ac:dyDescent="0.25">
      <c r="A35" s="55" t="s">
        <v>33</v>
      </c>
      <c r="B35" s="140" t="s">
        <v>135</v>
      </c>
      <c r="C35" s="76" t="s">
        <v>315</v>
      </c>
      <c r="D35" s="69" t="s">
        <v>14</v>
      </c>
      <c r="E35" s="110">
        <v>631</v>
      </c>
      <c r="F35" s="108">
        <v>0</v>
      </c>
      <c r="G35" s="109"/>
      <c r="H35" s="108">
        <f>E35*F35</f>
        <v>0</v>
      </c>
      <c r="I35" s="109"/>
    </row>
    <row r="36" spans="1:10" x14ac:dyDescent="0.25">
      <c r="A36" s="57">
        <v>6</v>
      </c>
      <c r="B36" s="67" t="s">
        <v>135</v>
      </c>
      <c r="C36" s="79" t="s">
        <v>302</v>
      </c>
      <c r="D36" s="69" t="s">
        <v>14</v>
      </c>
      <c r="E36" s="118">
        <v>2</v>
      </c>
      <c r="F36" s="108"/>
      <c r="G36" s="109">
        <v>0</v>
      </c>
      <c r="H36" s="108"/>
      <c r="I36" s="109">
        <f>E36*G36</f>
        <v>0</v>
      </c>
    </row>
    <row r="37" spans="1:10" x14ac:dyDescent="0.25">
      <c r="A37" s="55" t="s">
        <v>35</v>
      </c>
      <c r="B37" s="67" t="s">
        <v>135</v>
      </c>
      <c r="C37" s="80" t="s">
        <v>320</v>
      </c>
      <c r="D37" s="86" t="s">
        <v>14</v>
      </c>
      <c r="E37" s="112">
        <v>2</v>
      </c>
      <c r="F37" s="108">
        <v>0</v>
      </c>
      <c r="G37" s="109"/>
      <c r="H37" s="108">
        <f>E37*F37</f>
        <v>0</v>
      </c>
      <c r="I37" s="109"/>
    </row>
    <row r="38" spans="1:10" x14ac:dyDescent="0.25">
      <c r="A38" s="55"/>
      <c r="B38" s="67"/>
      <c r="C38" s="79" t="s">
        <v>431</v>
      </c>
      <c r="D38" s="86"/>
      <c r="E38" s="112"/>
      <c r="F38" s="108"/>
      <c r="G38" s="109"/>
      <c r="H38" s="108"/>
      <c r="I38" s="109"/>
    </row>
    <row r="39" spans="1:10" ht="25.5" x14ac:dyDescent="0.25">
      <c r="A39" s="57">
        <v>7</v>
      </c>
      <c r="B39" s="66" t="s">
        <v>8</v>
      </c>
      <c r="C39" s="75" t="s">
        <v>298</v>
      </c>
      <c r="D39" s="69" t="s">
        <v>38</v>
      </c>
      <c r="E39" s="107">
        <v>324</v>
      </c>
      <c r="F39" s="108"/>
      <c r="G39" s="109">
        <v>0</v>
      </c>
      <c r="H39" s="108"/>
      <c r="I39" s="109">
        <f>E39*G39</f>
        <v>0</v>
      </c>
    </row>
    <row r="40" spans="1:10" ht="25.5" x14ac:dyDescent="0.25">
      <c r="A40" s="55" t="s">
        <v>39</v>
      </c>
      <c r="B40" s="67" t="s">
        <v>135</v>
      </c>
      <c r="C40" s="76" t="s">
        <v>310</v>
      </c>
      <c r="D40" s="86" t="s">
        <v>38</v>
      </c>
      <c r="E40" s="110">
        <f>E39</f>
        <v>324</v>
      </c>
      <c r="F40" s="108">
        <v>0</v>
      </c>
      <c r="G40" s="111"/>
      <c r="H40" s="108">
        <f>E40*F40</f>
        <v>0</v>
      </c>
      <c r="I40" s="111"/>
    </row>
    <row r="41" spans="1:10" x14ac:dyDescent="0.25">
      <c r="A41" s="55" t="s">
        <v>40</v>
      </c>
      <c r="B41" s="67" t="s">
        <v>135</v>
      </c>
      <c r="C41" s="76" t="s">
        <v>318</v>
      </c>
      <c r="D41" s="86" t="s">
        <v>14</v>
      </c>
      <c r="E41" s="110">
        <f>E40</f>
        <v>324</v>
      </c>
      <c r="F41" s="108">
        <v>0</v>
      </c>
      <c r="G41" s="111"/>
      <c r="H41" s="108">
        <f>E41*F41</f>
        <v>0</v>
      </c>
      <c r="I41" s="111"/>
    </row>
    <row r="42" spans="1:10" s="12" customFormat="1" ht="25.5" x14ac:dyDescent="0.2">
      <c r="A42" s="58" t="s">
        <v>291</v>
      </c>
      <c r="B42" s="67" t="s">
        <v>135</v>
      </c>
      <c r="C42" s="77" t="s">
        <v>313</v>
      </c>
      <c r="D42" s="67" t="s">
        <v>38</v>
      </c>
      <c r="E42" s="116">
        <v>68</v>
      </c>
      <c r="F42" s="114">
        <v>0</v>
      </c>
      <c r="G42" s="115"/>
      <c r="H42" s="114">
        <f>ROUND(E42*F42,2)</f>
        <v>0</v>
      </c>
      <c r="I42" s="115"/>
      <c r="J42" s="6"/>
    </row>
    <row r="43" spans="1:10" ht="25.5" x14ac:dyDescent="0.25">
      <c r="A43" s="57">
        <v>8</v>
      </c>
      <c r="B43" s="66" t="s">
        <v>8</v>
      </c>
      <c r="C43" s="75" t="s">
        <v>300</v>
      </c>
      <c r="D43" s="69" t="s">
        <v>38</v>
      </c>
      <c r="E43" s="107">
        <v>1360</v>
      </c>
      <c r="F43" s="108"/>
      <c r="G43" s="109">
        <v>0</v>
      </c>
      <c r="H43" s="108"/>
      <c r="I43" s="109">
        <f>E43*G43</f>
        <v>0</v>
      </c>
    </row>
    <row r="44" spans="1:10" ht="25.5" x14ac:dyDescent="0.25">
      <c r="A44" s="55" t="s">
        <v>42</v>
      </c>
      <c r="B44" s="67" t="s">
        <v>135</v>
      </c>
      <c r="C44" s="76" t="s">
        <v>314</v>
      </c>
      <c r="D44" s="86" t="s">
        <v>38</v>
      </c>
      <c r="E44" s="110">
        <f>E43</f>
        <v>1360</v>
      </c>
      <c r="F44" s="108">
        <v>0</v>
      </c>
      <c r="G44" s="111"/>
      <c r="H44" s="108">
        <f>E44*F44</f>
        <v>0</v>
      </c>
      <c r="I44" s="109"/>
    </row>
    <row r="45" spans="1:10" x14ac:dyDescent="0.25">
      <c r="A45" s="55" t="s">
        <v>156</v>
      </c>
      <c r="B45" s="67" t="s">
        <v>135</v>
      </c>
      <c r="C45" s="76" t="s">
        <v>319</v>
      </c>
      <c r="D45" s="86" t="s">
        <v>14</v>
      </c>
      <c r="E45" s="110">
        <f>E44*2</f>
        <v>2720</v>
      </c>
      <c r="F45" s="108">
        <v>0</v>
      </c>
      <c r="G45" s="111"/>
      <c r="H45" s="108">
        <f>E45*F45</f>
        <v>0</v>
      </c>
      <c r="I45" s="109"/>
    </row>
    <row r="46" spans="1:10" s="12" customFormat="1" ht="26.25" thickBot="1" x14ac:dyDescent="0.25">
      <c r="A46" s="144" t="s">
        <v>281</v>
      </c>
      <c r="B46" s="145" t="s">
        <v>135</v>
      </c>
      <c r="C46" s="146" t="s">
        <v>158</v>
      </c>
      <c r="D46" s="145" t="s">
        <v>38</v>
      </c>
      <c r="E46" s="182">
        <v>28</v>
      </c>
      <c r="F46" s="148">
        <v>0</v>
      </c>
      <c r="G46" s="149"/>
      <c r="H46" s="148">
        <f>ROUND(E46*F46,2)</f>
        <v>0</v>
      </c>
      <c r="I46" s="183"/>
      <c r="J46" s="6"/>
    </row>
    <row r="47" spans="1:10" x14ac:dyDescent="0.25">
      <c r="A47" s="157"/>
      <c r="B47" s="158"/>
      <c r="C47" s="159" t="s">
        <v>111</v>
      </c>
      <c r="D47" s="160"/>
      <c r="E47" s="161"/>
      <c r="F47" s="162"/>
      <c r="G47" s="163"/>
      <c r="H47" s="164">
        <f>SUM(H25:H37)</f>
        <v>0</v>
      </c>
      <c r="I47" s="165">
        <f>SUM(I25:I37)</f>
        <v>0</v>
      </c>
    </row>
    <row r="48" spans="1:10" s="19" customFormat="1" ht="13.5" thickBot="1" x14ac:dyDescent="0.3">
      <c r="A48" s="166"/>
      <c r="B48" s="167"/>
      <c r="C48" s="82" t="s">
        <v>106</v>
      </c>
      <c r="D48" s="168"/>
      <c r="E48" s="169"/>
      <c r="F48" s="170"/>
      <c r="G48" s="171"/>
      <c r="H48" s="172"/>
      <c r="I48" s="173">
        <f>H47+I47</f>
        <v>0</v>
      </c>
    </row>
    <row r="49" spans="1:10" x14ac:dyDescent="0.25">
      <c r="A49" s="59"/>
      <c r="B49" s="68"/>
      <c r="C49" s="81" t="s">
        <v>321</v>
      </c>
      <c r="D49" s="87"/>
      <c r="E49" s="120"/>
      <c r="F49" s="121"/>
      <c r="G49" s="122"/>
      <c r="H49" s="71"/>
      <c r="I49" s="123"/>
    </row>
    <row r="50" spans="1:10" ht="25.5" x14ac:dyDescent="0.25">
      <c r="A50" s="57">
        <v>1</v>
      </c>
      <c r="B50" s="66" t="s">
        <v>8</v>
      </c>
      <c r="C50" s="75" t="s">
        <v>298</v>
      </c>
      <c r="D50" s="69" t="s">
        <v>38</v>
      </c>
      <c r="E50" s="107">
        <v>52</v>
      </c>
      <c r="F50" s="108"/>
      <c r="G50" s="109">
        <v>0</v>
      </c>
      <c r="H50" s="108"/>
      <c r="I50" s="109">
        <f>E50*G50</f>
        <v>0</v>
      </c>
    </row>
    <row r="51" spans="1:10" ht="25.5" x14ac:dyDescent="0.25">
      <c r="A51" s="55" t="s">
        <v>11</v>
      </c>
      <c r="B51" s="67" t="s">
        <v>135</v>
      </c>
      <c r="C51" s="76" t="s">
        <v>310</v>
      </c>
      <c r="D51" s="86" t="s">
        <v>38</v>
      </c>
      <c r="E51" s="110">
        <f>E50</f>
        <v>52</v>
      </c>
      <c r="F51" s="108">
        <v>0</v>
      </c>
      <c r="G51" s="111"/>
      <c r="H51" s="108">
        <f>E51*F51</f>
        <v>0</v>
      </c>
      <c r="I51" s="111"/>
    </row>
    <row r="52" spans="1:10" x14ac:dyDescent="0.25">
      <c r="A52" s="55" t="s">
        <v>15</v>
      </c>
      <c r="B52" s="67" t="s">
        <v>135</v>
      </c>
      <c r="C52" s="76" t="s">
        <v>322</v>
      </c>
      <c r="D52" s="86" t="s">
        <v>14</v>
      </c>
      <c r="E52" s="112">
        <v>2</v>
      </c>
      <c r="F52" s="108">
        <v>0</v>
      </c>
      <c r="G52" s="109"/>
      <c r="H52" s="108">
        <f>E52*F52</f>
        <v>0</v>
      </c>
      <c r="I52" s="109"/>
    </row>
    <row r="53" spans="1:10" s="12" customFormat="1" ht="12.75" x14ac:dyDescent="0.2">
      <c r="A53" s="55" t="s">
        <v>17</v>
      </c>
      <c r="B53" s="67" t="s">
        <v>135</v>
      </c>
      <c r="C53" s="76" t="s">
        <v>464</v>
      </c>
      <c r="D53" s="86" t="s">
        <v>14</v>
      </c>
      <c r="E53" s="112">
        <v>2</v>
      </c>
      <c r="F53" s="108">
        <v>0</v>
      </c>
      <c r="G53" s="109"/>
      <c r="H53" s="108">
        <f>E53*F53</f>
        <v>0</v>
      </c>
      <c r="I53" s="109"/>
      <c r="J53" s="6"/>
    </row>
    <row r="54" spans="1:10" s="12" customFormat="1" ht="12.75" x14ac:dyDescent="0.2">
      <c r="A54" s="55" t="s">
        <v>19</v>
      </c>
      <c r="B54" s="67" t="s">
        <v>135</v>
      </c>
      <c r="C54" s="76" t="s">
        <v>312</v>
      </c>
      <c r="D54" s="86" t="s">
        <v>14</v>
      </c>
      <c r="E54" s="112">
        <v>4</v>
      </c>
      <c r="F54" s="108">
        <v>0</v>
      </c>
      <c r="G54" s="109"/>
      <c r="H54" s="108">
        <f>E54*F54</f>
        <v>0</v>
      </c>
      <c r="I54" s="109"/>
      <c r="J54" s="6"/>
    </row>
    <row r="55" spans="1:10" x14ac:dyDescent="0.25">
      <c r="A55" s="55" t="s">
        <v>21</v>
      </c>
      <c r="B55" s="67" t="s">
        <v>135</v>
      </c>
      <c r="C55" s="76" t="s">
        <v>318</v>
      </c>
      <c r="D55" s="86" t="s">
        <v>14</v>
      </c>
      <c r="E55" s="110">
        <f>E51</f>
        <v>52</v>
      </c>
      <c r="F55" s="108">
        <v>0</v>
      </c>
      <c r="G55" s="111"/>
      <c r="H55" s="108">
        <f>E55*F55</f>
        <v>0</v>
      </c>
      <c r="I55" s="111"/>
    </row>
    <row r="56" spans="1:10" ht="25.5" x14ac:dyDescent="0.25">
      <c r="A56" s="58" t="s">
        <v>316</v>
      </c>
      <c r="B56" s="67" t="s">
        <v>135</v>
      </c>
      <c r="C56" s="77" t="s">
        <v>313</v>
      </c>
      <c r="D56" s="67" t="s">
        <v>38</v>
      </c>
      <c r="E56" s="116">
        <v>4</v>
      </c>
      <c r="F56" s="114">
        <v>0</v>
      </c>
      <c r="G56" s="115"/>
      <c r="H56" s="124">
        <f>ROUND(E56*F56,2)</f>
        <v>0</v>
      </c>
      <c r="I56" s="115"/>
    </row>
    <row r="57" spans="1:10" x14ac:dyDescent="0.25">
      <c r="A57" s="55" t="s">
        <v>330</v>
      </c>
      <c r="B57" s="67" t="s">
        <v>135</v>
      </c>
      <c r="C57" s="76" t="s">
        <v>317</v>
      </c>
      <c r="D57" s="86" t="s">
        <v>14</v>
      </c>
      <c r="E57" s="110">
        <v>1</v>
      </c>
      <c r="F57" s="108">
        <v>0</v>
      </c>
      <c r="G57" s="111"/>
      <c r="H57" s="108">
        <f>E57*F57</f>
        <v>0</v>
      </c>
      <c r="I57" s="111"/>
    </row>
    <row r="58" spans="1:10" ht="11.45" customHeight="1" x14ac:dyDescent="0.25">
      <c r="A58" s="57">
        <v>2</v>
      </c>
      <c r="B58" s="66" t="s">
        <v>8</v>
      </c>
      <c r="C58" s="75" t="s">
        <v>301</v>
      </c>
      <c r="D58" s="69" t="s">
        <v>14</v>
      </c>
      <c r="E58" s="107">
        <v>2</v>
      </c>
      <c r="F58" s="108"/>
      <c r="G58" s="109">
        <v>0</v>
      </c>
      <c r="H58" s="108"/>
      <c r="I58" s="109">
        <f>E58*G58</f>
        <v>0</v>
      </c>
    </row>
    <row r="59" spans="1:10" ht="15.75" thickBot="1" x14ac:dyDescent="0.3">
      <c r="A59" s="174" t="s">
        <v>26</v>
      </c>
      <c r="B59" s="175" t="s">
        <v>135</v>
      </c>
      <c r="C59" s="176" t="s">
        <v>315</v>
      </c>
      <c r="D59" s="177" t="s">
        <v>14</v>
      </c>
      <c r="E59" s="178">
        <f>E58</f>
        <v>2</v>
      </c>
      <c r="F59" s="179">
        <v>0</v>
      </c>
      <c r="G59" s="180"/>
      <c r="H59" s="179">
        <f>E69*F59</f>
        <v>0</v>
      </c>
      <c r="I59" s="180"/>
    </row>
    <row r="60" spans="1:10" x14ac:dyDescent="0.25">
      <c r="A60" s="157"/>
      <c r="B60" s="158"/>
      <c r="C60" s="159" t="s">
        <v>111</v>
      </c>
      <c r="D60" s="160"/>
      <c r="E60" s="161"/>
      <c r="F60" s="162"/>
      <c r="G60" s="163"/>
      <c r="H60" s="164">
        <f>SUM(H50:H59)</f>
        <v>0</v>
      </c>
      <c r="I60" s="165">
        <f>SUM(I50:I59)</f>
        <v>0</v>
      </c>
    </row>
    <row r="61" spans="1:10" ht="15.75" thickBot="1" x14ac:dyDescent="0.3">
      <c r="A61" s="166"/>
      <c r="B61" s="167"/>
      <c r="C61" s="82" t="s">
        <v>297</v>
      </c>
      <c r="D61" s="168"/>
      <c r="E61" s="169"/>
      <c r="F61" s="170"/>
      <c r="G61" s="171"/>
      <c r="H61" s="172"/>
      <c r="I61" s="173">
        <f>H60+I60</f>
        <v>0</v>
      </c>
    </row>
    <row r="62" spans="1:10" ht="15.75" thickBot="1" x14ac:dyDescent="0.3">
      <c r="A62" s="470"/>
      <c r="B62" s="471"/>
      <c r="C62" s="472" t="s">
        <v>323</v>
      </c>
      <c r="D62" s="473"/>
      <c r="E62" s="474"/>
      <c r="F62" s="475"/>
      <c r="G62" s="476"/>
      <c r="H62" s="475"/>
      <c r="I62" s="476"/>
    </row>
    <row r="63" spans="1:10" ht="25.5" x14ac:dyDescent="0.25">
      <c r="A63" s="54">
        <v>1</v>
      </c>
      <c r="B63" s="289" t="s">
        <v>8</v>
      </c>
      <c r="C63" s="467" t="s">
        <v>298</v>
      </c>
      <c r="D63" s="54" t="s">
        <v>38</v>
      </c>
      <c r="E63" s="468">
        <v>790</v>
      </c>
      <c r="F63" s="469"/>
      <c r="G63" s="181">
        <v>0</v>
      </c>
      <c r="H63" s="469"/>
      <c r="I63" s="181">
        <f>E63*G63</f>
        <v>0</v>
      </c>
    </row>
    <row r="64" spans="1:10" ht="25.5" x14ac:dyDescent="0.25">
      <c r="A64" s="55" t="s">
        <v>11</v>
      </c>
      <c r="B64" s="58" t="s">
        <v>135</v>
      </c>
      <c r="C64" s="445" t="s">
        <v>487</v>
      </c>
      <c r="D64" s="451" t="s">
        <v>38</v>
      </c>
      <c r="E64" s="453">
        <v>790</v>
      </c>
      <c r="F64" s="462">
        <v>0</v>
      </c>
      <c r="G64" s="111"/>
      <c r="H64" s="462">
        <f>E64*F64</f>
        <v>0</v>
      </c>
      <c r="I64" s="111"/>
    </row>
    <row r="65" spans="1:10" x14ac:dyDescent="0.25">
      <c r="A65" s="55" t="s">
        <v>15</v>
      </c>
      <c r="B65" s="58" t="s">
        <v>135</v>
      </c>
      <c r="C65" s="445" t="s">
        <v>488</v>
      </c>
      <c r="D65" s="451" t="s">
        <v>14</v>
      </c>
      <c r="E65" s="454">
        <v>14</v>
      </c>
      <c r="F65" s="462">
        <v>0</v>
      </c>
      <c r="G65" s="109"/>
      <c r="H65" s="462">
        <f>E65*F65</f>
        <v>0</v>
      </c>
      <c r="I65" s="109"/>
    </row>
    <row r="66" spans="1:10" ht="25.5" x14ac:dyDescent="0.25">
      <c r="A66" s="55" t="s">
        <v>19</v>
      </c>
      <c r="B66" s="58" t="s">
        <v>135</v>
      </c>
      <c r="C66" s="445" t="s">
        <v>489</v>
      </c>
      <c r="D66" s="451" t="s">
        <v>14</v>
      </c>
      <c r="E66" s="454">
        <v>17</v>
      </c>
      <c r="F66" s="462">
        <v>0</v>
      </c>
      <c r="G66" s="109"/>
      <c r="H66" s="462">
        <f>E67*F66</f>
        <v>0</v>
      </c>
      <c r="I66" s="109"/>
    </row>
    <row r="67" spans="1:10" s="12" customFormat="1" ht="38.25" x14ac:dyDescent="0.2">
      <c r="A67" s="55" t="s">
        <v>21</v>
      </c>
      <c r="B67" s="58" t="s">
        <v>135</v>
      </c>
      <c r="C67" s="445" t="s">
        <v>324</v>
      </c>
      <c r="D67" s="451" t="s">
        <v>14</v>
      </c>
      <c r="E67" s="453">
        <v>462</v>
      </c>
      <c r="F67" s="462">
        <v>0</v>
      </c>
      <c r="G67" s="111"/>
      <c r="H67" s="462">
        <f>E67*F67</f>
        <v>0</v>
      </c>
      <c r="I67" s="111"/>
      <c r="J67" s="6"/>
    </row>
    <row r="68" spans="1:10" s="14" customFormat="1" ht="25.5" x14ac:dyDescent="0.2">
      <c r="A68" s="58" t="s">
        <v>316</v>
      </c>
      <c r="B68" s="58" t="s">
        <v>135</v>
      </c>
      <c r="C68" s="446" t="s">
        <v>313</v>
      </c>
      <c r="D68" s="58" t="s">
        <v>38</v>
      </c>
      <c r="E68" s="455">
        <v>80</v>
      </c>
      <c r="F68" s="463">
        <v>0</v>
      </c>
      <c r="G68" s="115"/>
      <c r="H68" s="463">
        <f>ROUND(E68*F68,2)</f>
        <v>0</v>
      </c>
      <c r="I68" s="117"/>
      <c r="J68" s="13"/>
    </row>
    <row r="69" spans="1:10" s="12" customFormat="1" ht="12.75" x14ac:dyDescent="0.2">
      <c r="A69" s="55" t="s">
        <v>330</v>
      </c>
      <c r="B69" s="58" t="s">
        <v>135</v>
      </c>
      <c r="C69" s="445" t="s">
        <v>317</v>
      </c>
      <c r="D69" s="451" t="s">
        <v>14</v>
      </c>
      <c r="E69" s="453">
        <v>4</v>
      </c>
      <c r="F69" s="462">
        <v>0</v>
      </c>
      <c r="G69" s="111"/>
      <c r="H69" s="462">
        <f>E69*F69</f>
        <v>0</v>
      </c>
      <c r="I69" s="111"/>
      <c r="J69" s="6"/>
    </row>
    <row r="70" spans="1:10" s="14" customFormat="1" ht="14.25" customHeight="1" x14ac:dyDescent="0.2">
      <c r="A70" s="57">
        <v>2</v>
      </c>
      <c r="B70" s="60" t="s">
        <v>8</v>
      </c>
      <c r="C70" s="447" t="s">
        <v>301</v>
      </c>
      <c r="D70" s="57" t="s">
        <v>14</v>
      </c>
      <c r="E70" s="452">
        <v>269</v>
      </c>
      <c r="F70" s="462"/>
      <c r="G70" s="109">
        <v>0</v>
      </c>
      <c r="H70" s="462"/>
      <c r="I70" s="109">
        <f>E70*G70</f>
        <v>0</v>
      </c>
      <c r="J70" s="13"/>
    </row>
    <row r="71" spans="1:10" s="12" customFormat="1" ht="14.25" customHeight="1" x14ac:dyDescent="0.2">
      <c r="A71" s="55" t="s">
        <v>26</v>
      </c>
      <c r="B71" s="444" t="s">
        <v>135</v>
      </c>
      <c r="C71" s="445" t="s">
        <v>315</v>
      </c>
      <c r="D71" s="57" t="s">
        <v>14</v>
      </c>
      <c r="E71" s="453">
        <f>E70</f>
        <v>269</v>
      </c>
      <c r="F71" s="462">
        <v>0</v>
      </c>
      <c r="G71" s="109"/>
      <c r="H71" s="463">
        <f>ROUND(E71*F71,2)</f>
        <v>0</v>
      </c>
      <c r="I71" s="109"/>
      <c r="J71" s="6"/>
    </row>
    <row r="72" spans="1:10" s="12" customFormat="1" ht="35.25" customHeight="1" x14ac:dyDescent="0.2">
      <c r="A72" s="442" t="s">
        <v>28</v>
      </c>
      <c r="B72" s="442" t="s">
        <v>8</v>
      </c>
      <c r="C72" s="448" t="s">
        <v>112</v>
      </c>
      <c r="D72" s="442" t="s">
        <v>38</v>
      </c>
      <c r="E72" s="456">
        <v>120</v>
      </c>
      <c r="F72" s="464"/>
      <c r="G72" s="127">
        <v>0</v>
      </c>
      <c r="H72" s="464"/>
      <c r="I72" s="127">
        <f>ROUND(E72*G72,2)</f>
        <v>0</v>
      </c>
      <c r="J72" s="6"/>
    </row>
    <row r="73" spans="1:10" s="12" customFormat="1" ht="28.5" customHeight="1" x14ac:dyDescent="0.2">
      <c r="A73" s="443" t="s">
        <v>29</v>
      </c>
      <c r="B73" s="443" t="s">
        <v>135</v>
      </c>
      <c r="C73" s="449" t="s">
        <v>484</v>
      </c>
      <c r="D73" s="443" t="s">
        <v>38</v>
      </c>
      <c r="E73" s="457">
        <f>E72</f>
        <v>120</v>
      </c>
      <c r="F73" s="463">
        <v>0</v>
      </c>
      <c r="G73" s="117"/>
      <c r="H73" s="463">
        <f>ROUND(E73*F73,2)</f>
        <v>0</v>
      </c>
      <c r="I73" s="117"/>
      <c r="J73" s="6"/>
    </row>
    <row r="74" spans="1:10" s="12" customFormat="1" ht="14.25" customHeight="1" x14ac:dyDescent="0.2">
      <c r="A74" s="443" t="s">
        <v>108</v>
      </c>
      <c r="B74" s="443" t="s">
        <v>135</v>
      </c>
      <c r="C74" s="449" t="s">
        <v>345</v>
      </c>
      <c r="D74" s="443" t="s">
        <v>85</v>
      </c>
      <c r="E74" s="458">
        <f>ROUNDUP(E73*0.45,2)</f>
        <v>54</v>
      </c>
      <c r="F74" s="463">
        <v>0</v>
      </c>
      <c r="G74" s="117"/>
      <c r="H74" s="463">
        <f>ROUND(E74*F74,2)</f>
        <v>0</v>
      </c>
      <c r="I74" s="117"/>
      <c r="J74" s="6"/>
    </row>
    <row r="75" spans="1:10" s="12" customFormat="1" ht="14.25" customHeight="1" x14ac:dyDescent="0.2">
      <c r="A75" s="55" t="s">
        <v>271</v>
      </c>
      <c r="B75" s="443" t="s">
        <v>135</v>
      </c>
      <c r="C75" s="445" t="s">
        <v>485</v>
      </c>
      <c r="D75" s="451" t="s">
        <v>14</v>
      </c>
      <c r="E75" s="459">
        <v>14</v>
      </c>
      <c r="F75" s="462">
        <v>0</v>
      </c>
      <c r="G75" s="109"/>
      <c r="H75" s="462">
        <f>E66*F75</f>
        <v>0</v>
      </c>
      <c r="I75" s="109"/>
      <c r="J75" s="6"/>
    </row>
    <row r="76" spans="1:10" s="12" customFormat="1" ht="14.25" customHeight="1" x14ac:dyDescent="0.2">
      <c r="A76" s="55" t="s">
        <v>272</v>
      </c>
      <c r="B76" s="443" t="s">
        <v>135</v>
      </c>
      <c r="C76" s="445" t="s">
        <v>486</v>
      </c>
      <c r="D76" s="451" t="s">
        <v>14</v>
      </c>
      <c r="E76" s="459">
        <v>13</v>
      </c>
      <c r="F76" s="462">
        <v>0</v>
      </c>
      <c r="G76" s="109"/>
      <c r="H76" s="462">
        <f>E67*F76</f>
        <v>0</v>
      </c>
      <c r="I76" s="109"/>
      <c r="J76" s="6"/>
    </row>
    <row r="77" spans="1:10" s="12" customFormat="1" ht="25.5" x14ac:dyDescent="0.2">
      <c r="A77" s="60" t="s">
        <v>30</v>
      </c>
      <c r="B77" s="60" t="s">
        <v>8</v>
      </c>
      <c r="C77" s="234" t="s">
        <v>326</v>
      </c>
      <c r="D77" s="60" t="s">
        <v>38</v>
      </c>
      <c r="E77" s="460">
        <v>910</v>
      </c>
      <c r="F77" s="464"/>
      <c r="G77" s="127">
        <v>0</v>
      </c>
      <c r="H77" s="464"/>
      <c r="I77" s="127">
        <f>ROUND(E77*G77,2)</f>
        <v>0</v>
      </c>
      <c r="J77" s="6"/>
    </row>
    <row r="78" spans="1:10" s="12" customFormat="1" ht="26.25" thickBot="1" x14ac:dyDescent="0.25">
      <c r="A78" s="201" t="s">
        <v>31</v>
      </c>
      <c r="B78" s="201" t="s">
        <v>135</v>
      </c>
      <c r="C78" s="450" t="s">
        <v>325</v>
      </c>
      <c r="D78" s="201" t="s">
        <v>38</v>
      </c>
      <c r="E78" s="461">
        <f>E77</f>
        <v>910</v>
      </c>
      <c r="F78" s="465">
        <v>0</v>
      </c>
      <c r="G78" s="466"/>
      <c r="H78" s="465">
        <f t="shared" ref="H78" si="0">ROUND(E78*F78,2)</f>
        <v>0</v>
      </c>
      <c r="I78" s="466"/>
      <c r="J78" s="6"/>
    </row>
    <row r="79" spans="1:10" s="12" customFormat="1" ht="12.75" x14ac:dyDescent="0.2">
      <c r="A79" s="199"/>
      <c r="B79" s="200"/>
      <c r="C79" s="159" t="s">
        <v>111</v>
      </c>
      <c r="D79" s="160"/>
      <c r="E79" s="161"/>
      <c r="F79" s="162"/>
      <c r="G79" s="163"/>
      <c r="H79" s="164">
        <f>SUM(H63:H78)</f>
        <v>0</v>
      </c>
      <c r="I79" s="165">
        <f>SUM(I63:I78)</f>
        <v>0</v>
      </c>
      <c r="J79" s="6"/>
    </row>
    <row r="80" spans="1:10" s="20" customFormat="1" ht="15.75" thickBot="1" x14ac:dyDescent="0.3">
      <c r="A80" s="201"/>
      <c r="B80" s="202"/>
      <c r="C80" s="82" t="s">
        <v>297</v>
      </c>
      <c r="D80" s="168"/>
      <c r="E80" s="169"/>
      <c r="F80" s="170"/>
      <c r="G80" s="171"/>
      <c r="H80" s="172"/>
      <c r="I80" s="173">
        <f>H79+I79</f>
        <v>0</v>
      </c>
    </row>
    <row r="81" spans="1:10" ht="16.5" customHeight="1" x14ac:dyDescent="0.25">
      <c r="A81" s="193"/>
      <c r="B81" s="194"/>
      <c r="C81" s="195" t="s">
        <v>327</v>
      </c>
      <c r="D81" s="196"/>
      <c r="E81" s="154"/>
      <c r="F81" s="197"/>
      <c r="G81" s="198"/>
      <c r="H81" s="197"/>
      <c r="I81" s="198"/>
    </row>
    <row r="82" spans="1:10" ht="16.5" customHeight="1" x14ac:dyDescent="0.25">
      <c r="A82" s="61" t="s">
        <v>107</v>
      </c>
      <c r="B82" s="66" t="s">
        <v>8</v>
      </c>
      <c r="C82" s="75" t="s">
        <v>295</v>
      </c>
      <c r="D82" s="69" t="s">
        <v>14</v>
      </c>
      <c r="E82" s="118">
        <v>4</v>
      </c>
      <c r="F82" s="119"/>
      <c r="G82" s="109">
        <v>0</v>
      </c>
      <c r="H82" s="119"/>
      <c r="I82" s="109">
        <f>E82*G82</f>
        <v>0</v>
      </c>
    </row>
    <row r="83" spans="1:10" ht="25.5" x14ac:dyDescent="0.25">
      <c r="A83" s="55" t="s">
        <v>11</v>
      </c>
      <c r="B83" s="67" t="s">
        <v>135</v>
      </c>
      <c r="C83" s="76" t="s">
        <v>328</v>
      </c>
      <c r="D83" s="86" t="s">
        <v>137</v>
      </c>
      <c r="E83" s="112">
        <v>6</v>
      </c>
      <c r="F83" s="108">
        <v>0</v>
      </c>
      <c r="G83" s="109"/>
      <c r="H83" s="108">
        <f>E83*F83</f>
        <v>0</v>
      </c>
      <c r="I83" s="109"/>
    </row>
    <row r="84" spans="1:10" ht="25.5" x14ac:dyDescent="0.25">
      <c r="A84" s="55" t="s">
        <v>15</v>
      </c>
      <c r="B84" s="67" t="s">
        <v>135</v>
      </c>
      <c r="C84" s="76" t="s">
        <v>329</v>
      </c>
      <c r="D84" s="86" t="s">
        <v>137</v>
      </c>
      <c r="E84" s="112">
        <v>2</v>
      </c>
      <c r="F84" s="108">
        <v>0</v>
      </c>
      <c r="G84" s="109"/>
      <c r="H84" s="108">
        <f>E84*F84</f>
        <v>0</v>
      </c>
      <c r="I84" s="109"/>
    </row>
    <row r="85" spans="1:10" s="14" customFormat="1" ht="26.65" customHeight="1" x14ac:dyDescent="0.2">
      <c r="A85" s="60" t="s">
        <v>24</v>
      </c>
      <c r="B85" s="66" t="s">
        <v>8</v>
      </c>
      <c r="C85" s="78" t="s">
        <v>117</v>
      </c>
      <c r="D85" s="66" t="s">
        <v>38</v>
      </c>
      <c r="E85" s="128">
        <v>46</v>
      </c>
      <c r="F85" s="126"/>
      <c r="G85" s="127">
        <v>0</v>
      </c>
      <c r="H85" s="126"/>
      <c r="I85" s="127">
        <f>ROUND(E85*G85,2)</f>
        <v>0</v>
      </c>
      <c r="J85" s="13"/>
    </row>
    <row r="86" spans="1:10" s="12" customFormat="1" ht="25.5" x14ac:dyDescent="0.2">
      <c r="A86" s="58" t="s">
        <v>26</v>
      </c>
      <c r="B86" s="67" t="s">
        <v>135</v>
      </c>
      <c r="C86" s="77" t="s">
        <v>333</v>
      </c>
      <c r="D86" s="67" t="s">
        <v>38</v>
      </c>
      <c r="E86" s="116">
        <f>E85</f>
        <v>46</v>
      </c>
      <c r="F86" s="114">
        <v>0</v>
      </c>
      <c r="G86" s="117"/>
      <c r="H86" s="114">
        <f>ROUND(E86*F86,2)</f>
        <v>0</v>
      </c>
      <c r="I86" s="117"/>
      <c r="J86" s="6"/>
    </row>
    <row r="87" spans="1:10" s="12" customFormat="1" ht="14.25" customHeight="1" x14ac:dyDescent="0.2">
      <c r="A87" s="58" t="s">
        <v>113</v>
      </c>
      <c r="B87" s="67" t="s">
        <v>135</v>
      </c>
      <c r="C87" s="77" t="s">
        <v>331</v>
      </c>
      <c r="D87" s="67" t="s">
        <v>134</v>
      </c>
      <c r="E87" s="116">
        <v>4</v>
      </c>
      <c r="F87" s="114">
        <v>0</v>
      </c>
      <c r="G87" s="117"/>
      <c r="H87" s="114">
        <f>ROUND(E87*F87,2)</f>
        <v>0</v>
      </c>
      <c r="I87" s="117"/>
      <c r="J87" s="6"/>
    </row>
    <row r="88" spans="1:10" x14ac:dyDescent="0.25">
      <c r="A88" s="55" t="s">
        <v>114</v>
      </c>
      <c r="B88" s="67" t="s">
        <v>135</v>
      </c>
      <c r="C88" s="76" t="s">
        <v>332</v>
      </c>
      <c r="D88" s="86" t="s">
        <v>14</v>
      </c>
      <c r="E88" s="110">
        <f>E87</f>
        <v>4</v>
      </c>
      <c r="F88" s="108">
        <v>0</v>
      </c>
      <c r="G88" s="111"/>
      <c r="H88" s="108">
        <f>E88*F88</f>
        <v>0</v>
      </c>
      <c r="I88" s="111"/>
    </row>
    <row r="89" spans="1:10" s="12" customFormat="1" ht="14.25" customHeight="1" x14ac:dyDescent="0.2">
      <c r="A89" s="58" t="s">
        <v>130</v>
      </c>
      <c r="B89" s="67" t="s">
        <v>135</v>
      </c>
      <c r="C89" s="77" t="s">
        <v>437</v>
      </c>
      <c r="D89" s="67" t="s">
        <v>134</v>
      </c>
      <c r="E89" s="116">
        <f>E86*2</f>
        <v>92</v>
      </c>
      <c r="F89" s="114">
        <v>0</v>
      </c>
      <c r="G89" s="117"/>
      <c r="H89" s="114">
        <f>ROUND(E89*F89,2)</f>
        <v>0</v>
      </c>
      <c r="I89" s="117"/>
      <c r="J89" s="6"/>
    </row>
    <row r="90" spans="1:10" s="12" customFormat="1" ht="26.25" thickBot="1" x14ac:dyDescent="0.25">
      <c r="A90" s="144" t="s">
        <v>131</v>
      </c>
      <c r="B90" s="145" t="s">
        <v>135</v>
      </c>
      <c r="C90" s="146" t="s">
        <v>158</v>
      </c>
      <c r="D90" s="145" t="s">
        <v>38</v>
      </c>
      <c r="E90" s="147">
        <v>2</v>
      </c>
      <c r="F90" s="148">
        <v>0</v>
      </c>
      <c r="G90" s="149"/>
      <c r="H90" s="148">
        <f>ROUND(E90*F90,2)</f>
        <v>0</v>
      </c>
      <c r="I90" s="149"/>
      <c r="J90" s="6"/>
    </row>
    <row r="91" spans="1:10" x14ac:dyDescent="0.25">
      <c r="A91" s="157"/>
      <c r="B91" s="158"/>
      <c r="C91" s="159" t="s">
        <v>111</v>
      </c>
      <c r="D91" s="160"/>
      <c r="E91" s="161"/>
      <c r="F91" s="162"/>
      <c r="G91" s="163"/>
      <c r="H91" s="164">
        <f>SUM(H25:H90)</f>
        <v>0</v>
      </c>
      <c r="I91" s="165">
        <f>SUM(I25:I90)</f>
        <v>0</v>
      </c>
    </row>
    <row r="92" spans="1:10" ht="15.75" thickBot="1" x14ac:dyDescent="0.3">
      <c r="A92" s="166"/>
      <c r="B92" s="167"/>
      <c r="C92" s="82" t="s">
        <v>106</v>
      </c>
      <c r="D92" s="168"/>
      <c r="E92" s="169"/>
      <c r="F92" s="170"/>
      <c r="G92" s="171"/>
      <c r="H92" s="172"/>
      <c r="I92" s="173">
        <f>H91+I91</f>
        <v>0</v>
      </c>
    </row>
    <row r="93" spans="1:10" ht="16.5" customHeight="1" x14ac:dyDescent="0.25">
      <c r="A93" s="150"/>
      <c r="B93" s="151"/>
      <c r="C93" s="152" t="s">
        <v>334</v>
      </c>
      <c r="D93" s="153"/>
      <c r="E93" s="154"/>
      <c r="F93" s="155"/>
      <c r="G93" s="156"/>
      <c r="H93" s="155"/>
      <c r="I93" s="156"/>
    </row>
    <row r="94" spans="1:10" s="4" customFormat="1" ht="33.75" customHeight="1" x14ac:dyDescent="0.25">
      <c r="A94" s="61" t="s">
        <v>107</v>
      </c>
      <c r="B94" s="66" t="s">
        <v>8</v>
      </c>
      <c r="C94" s="143" t="s">
        <v>303</v>
      </c>
      <c r="D94" s="69" t="s">
        <v>23</v>
      </c>
      <c r="E94" s="118">
        <v>324</v>
      </c>
      <c r="F94" s="119"/>
      <c r="G94" s="109">
        <v>0</v>
      </c>
      <c r="H94" s="119"/>
      <c r="I94" s="109">
        <f>E94*G94</f>
        <v>0</v>
      </c>
    </row>
    <row r="95" spans="1:10" ht="25.5" x14ac:dyDescent="0.25">
      <c r="A95" s="55" t="s">
        <v>343</v>
      </c>
      <c r="B95" s="67" t="s">
        <v>135</v>
      </c>
      <c r="C95" s="76" t="s">
        <v>304</v>
      </c>
      <c r="D95" s="86" t="s">
        <v>23</v>
      </c>
      <c r="E95" s="112">
        <f>E94</f>
        <v>324</v>
      </c>
      <c r="F95" s="108">
        <v>0</v>
      </c>
      <c r="G95" s="111"/>
      <c r="H95" s="108">
        <f>E95*F95</f>
        <v>0</v>
      </c>
      <c r="I95" s="109"/>
    </row>
    <row r="96" spans="1:10" x14ac:dyDescent="0.25">
      <c r="A96" s="55" t="s">
        <v>15</v>
      </c>
      <c r="B96" s="67" t="s">
        <v>135</v>
      </c>
      <c r="C96" s="76" t="s">
        <v>335</v>
      </c>
      <c r="D96" s="86" t="s">
        <v>23</v>
      </c>
      <c r="E96" s="112">
        <f>E94</f>
        <v>324</v>
      </c>
      <c r="F96" s="108">
        <v>0</v>
      </c>
      <c r="G96" s="111"/>
      <c r="H96" s="108">
        <f>E96*F96</f>
        <v>0</v>
      </c>
      <c r="I96" s="109"/>
    </row>
    <row r="97" spans="1:10" s="12" customFormat="1" ht="14.25" customHeight="1" x14ac:dyDescent="0.2">
      <c r="A97" s="62" t="s">
        <v>17</v>
      </c>
      <c r="B97" s="67" t="s">
        <v>135</v>
      </c>
      <c r="C97" s="77" t="s">
        <v>438</v>
      </c>
      <c r="D97" s="67" t="s">
        <v>134</v>
      </c>
      <c r="E97" s="116">
        <f>E95</f>
        <v>324</v>
      </c>
      <c r="F97" s="129">
        <v>0</v>
      </c>
      <c r="G97" s="130"/>
      <c r="H97" s="129">
        <f>ROUND(E97*F97,2)</f>
        <v>0</v>
      </c>
      <c r="I97" s="130"/>
      <c r="J97" s="6"/>
    </row>
    <row r="98" spans="1:10" ht="25.5" x14ac:dyDescent="0.25">
      <c r="A98" s="61" t="s">
        <v>24</v>
      </c>
      <c r="B98" s="66" t="s">
        <v>8</v>
      </c>
      <c r="C98" s="75" t="s">
        <v>305</v>
      </c>
      <c r="D98" s="69" t="s">
        <v>23</v>
      </c>
      <c r="E98" s="118">
        <v>358</v>
      </c>
      <c r="F98" s="119"/>
      <c r="G98" s="109">
        <v>0</v>
      </c>
      <c r="H98" s="119"/>
      <c r="I98" s="109">
        <f>E98*G98</f>
        <v>0</v>
      </c>
    </row>
    <row r="99" spans="1:10" x14ac:dyDescent="0.25">
      <c r="A99" s="55" t="s">
        <v>26</v>
      </c>
      <c r="B99" s="67" t="s">
        <v>135</v>
      </c>
      <c r="C99" s="76" t="s">
        <v>336</v>
      </c>
      <c r="D99" s="86" t="s">
        <v>23</v>
      </c>
      <c r="E99" s="112">
        <f>E98</f>
        <v>358</v>
      </c>
      <c r="F99" s="108">
        <v>0</v>
      </c>
      <c r="G99" s="111"/>
      <c r="H99" s="108">
        <f>E99*F99</f>
        <v>0</v>
      </c>
      <c r="I99" s="109"/>
    </row>
    <row r="100" spans="1:10" x14ac:dyDescent="0.25">
      <c r="A100" s="55" t="s">
        <v>113</v>
      </c>
      <c r="B100" s="67" t="s">
        <v>135</v>
      </c>
      <c r="C100" s="76" t="s">
        <v>337</v>
      </c>
      <c r="D100" s="86" t="s">
        <v>23</v>
      </c>
      <c r="E100" s="112">
        <f>E98</f>
        <v>358</v>
      </c>
      <c r="F100" s="108">
        <v>0</v>
      </c>
      <c r="G100" s="111"/>
      <c r="H100" s="108">
        <f>E100*F100</f>
        <v>0</v>
      </c>
      <c r="I100" s="109"/>
    </row>
    <row r="101" spans="1:10" ht="15.6" customHeight="1" x14ac:dyDescent="0.25">
      <c r="A101" s="61" t="s">
        <v>28</v>
      </c>
      <c r="B101" s="66" t="s">
        <v>8</v>
      </c>
      <c r="C101" s="75" t="s">
        <v>338</v>
      </c>
      <c r="D101" s="69" t="s">
        <v>23</v>
      </c>
      <c r="E101" s="118">
        <v>2</v>
      </c>
      <c r="F101" s="119"/>
      <c r="G101" s="109">
        <v>0</v>
      </c>
      <c r="H101" s="119"/>
      <c r="I101" s="109">
        <f>E101*G101</f>
        <v>0</v>
      </c>
    </row>
    <row r="102" spans="1:10" x14ac:dyDescent="0.25">
      <c r="A102" s="55" t="s">
        <v>29</v>
      </c>
      <c r="B102" s="67" t="s">
        <v>135</v>
      </c>
      <c r="C102" s="76" t="s">
        <v>339</v>
      </c>
      <c r="D102" s="86" t="s">
        <v>14</v>
      </c>
      <c r="E102" s="112">
        <f>E101</f>
        <v>2</v>
      </c>
      <c r="F102" s="108">
        <v>0</v>
      </c>
      <c r="G102" s="111"/>
      <c r="H102" s="108">
        <f>E102*F102</f>
        <v>0</v>
      </c>
      <c r="I102" s="109"/>
    </row>
    <row r="103" spans="1:10" x14ac:dyDescent="0.25">
      <c r="A103" s="55" t="s">
        <v>108</v>
      </c>
      <c r="B103" s="67" t="s">
        <v>135</v>
      </c>
      <c r="C103" s="76" t="s">
        <v>340</v>
      </c>
      <c r="D103" s="86" t="s">
        <v>14</v>
      </c>
      <c r="E103" s="112">
        <f>E102</f>
        <v>2</v>
      </c>
      <c r="F103" s="108">
        <v>0</v>
      </c>
      <c r="G103" s="111"/>
      <c r="H103" s="108">
        <f>E103*F103</f>
        <v>0</v>
      </c>
      <c r="I103" s="109"/>
    </row>
    <row r="104" spans="1:10" ht="13.15" customHeight="1" x14ac:dyDescent="0.25">
      <c r="A104" s="61" t="s">
        <v>30</v>
      </c>
      <c r="B104" s="66" t="s">
        <v>8</v>
      </c>
      <c r="C104" s="75" t="s">
        <v>306</v>
      </c>
      <c r="D104" s="69" t="s">
        <v>23</v>
      </c>
      <c r="E104" s="118">
        <v>305</v>
      </c>
      <c r="F104" s="119"/>
      <c r="G104" s="109">
        <v>0</v>
      </c>
      <c r="H104" s="119"/>
      <c r="I104" s="109">
        <f>E104*G104</f>
        <v>0</v>
      </c>
    </row>
    <row r="105" spans="1:10" x14ac:dyDescent="0.25">
      <c r="A105" s="55" t="s">
        <v>31</v>
      </c>
      <c r="B105" s="67" t="s">
        <v>135</v>
      </c>
      <c r="C105" s="76" t="s">
        <v>341</v>
      </c>
      <c r="D105" s="86" t="s">
        <v>14</v>
      </c>
      <c r="E105" s="112">
        <f>E104</f>
        <v>305</v>
      </c>
      <c r="F105" s="108">
        <v>0</v>
      </c>
      <c r="G105" s="111"/>
      <c r="H105" s="108">
        <f>E105*F105</f>
        <v>0</v>
      </c>
      <c r="I105" s="109"/>
    </row>
    <row r="106" spans="1:10" x14ac:dyDescent="0.25">
      <c r="A106" s="55" t="s">
        <v>109</v>
      </c>
      <c r="B106" s="67" t="s">
        <v>135</v>
      </c>
      <c r="C106" s="76" t="s">
        <v>342</v>
      </c>
      <c r="D106" s="86" t="s">
        <v>14</v>
      </c>
      <c r="E106" s="112">
        <f>E105</f>
        <v>305</v>
      </c>
      <c r="F106" s="108">
        <v>0</v>
      </c>
      <c r="G106" s="111"/>
      <c r="H106" s="108">
        <f>E106*F106</f>
        <v>0</v>
      </c>
      <c r="I106" s="109"/>
    </row>
    <row r="107" spans="1:10" s="14" customFormat="1" ht="14.25" customHeight="1" x14ac:dyDescent="0.2">
      <c r="A107" s="63" t="s">
        <v>32</v>
      </c>
      <c r="B107" s="66" t="s">
        <v>8</v>
      </c>
      <c r="C107" s="78" t="s">
        <v>204</v>
      </c>
      <c r="D107" s="66" t="s">
        <v>134</v>
      </c>
      <c r="E107" s="128">
        <v>665</v>
      </c>
      <c r="F107" s="131"/>
      <c r="G107" s="132">
        <v>0</v>
      </c>
      <c r="H107" s="131"/>
      <c r="I107" s="132">
        <f>ROUND(E107*G107,2)</f>
        <v>0</v>
      </c>
      <c r="J107" s="13"/>
    </row>
    <row r="108" spans="1:10" s="12" customFormat="1" ht="14.25" customHeight="1" x14ac:dyDescent="0.2">
      <c r="A108" s="62" t="s">
        <v>33</v>
      </c>
      <c r="B108" s="67" t="s">
        <v>135</v>
      </c>
      <c r="C108" s="77" t="s">
        <v>217</v>
      </c>
      <c r="D108" s="67" t="s">
        <v>134</v>
      </c>
      <c r="E108" s="116">
        <v>358</v>
      </c>
      <c r="F108" s="129">
        <v>0</v>
      </c>
      <c r="G108" s="130"/>
      <c r="H108" s="129">
        <f>ROUND(E108*F108,2)</f>
        <v>0</v>
      </c>
      <c r="I108" s="130"/>
      <c r="J108" s="6"/>
    </row>
    <row r="109" spans="1:10" s="12" customFormat="1" ht="14.25" customHeight="1" x14ac:dyDescent="0.2">
      <c r="A109" s="62" t="s">
        <v>110</v>
      </c>
      <c r="B109" s="67" t="s">
        <v>135</v>
      </c>
      <c r="C109" s="77" t="s">
        <v>219</v>
      </c>
      <c r="D109" s="67" t="s">
        <v>134</v>
      </c>
      <c r="E109" s="116">
        <v>2</v>
      </c>
      <c r="F109" s="129">
        <v>0</v>
      </c>
      <c r="G109" s="130"/>
      <c r="H109" s="129">
        <f>ROUND(E109*F109,2)</f>
        <v>0</v>
      </c>
      <c r="I109" s="130"/>
      <c r="J109" s="6"/>
    </row>
    <row r="110" spans="1:10" s="12" customFormat="1" ht="14.25" customHeight="1" x14ac:dyDescent="0.2">
      <c r="A110" s="62" t="s">
        <v>289</v>
      </c>
      <c r="B110" s="67" t="s">
        <v>135</v>
      </c>
      <c r="C110" s="77" t="s">
        <v>220</v>
      </c>
      <c r="D110" s="67" t="s">
        <v>134</v>
      </c>
      <c r="E110" s="116">
        <v>305</v>
      </c>
      <c r="F110" s="129">
        <v>0</v>
      </c>
      <c r="G110" s="130"/>
      <c r="H110" s="129">
        <f>ROUND(E110*F110,2)</f>
        <v>0</v>
      </c>
      <c r="I110" s="130"/>
      <c r="J110" s="6"/>
    </row>
    <row r="111" spans="1:10" s="12" customFormat="1" ht="14.25" customHeight="1" x14ac:dyDescent="0.2">
      <c r="A111" s="62" t="s">
        <v>296</v>
      </c>
      <c r="B111" s="67" t="s">
        <v>135</v>
      </c>
      <c r="C111" s="77" t="s">
        <v>221</v>
      </c>
      <c r="D111" s="67" t="s">
        <v>134</v>
      </c>
      <c r="E111" s="116">
        <v>716</v>
      </c>
      <c r="F111" s="129">
        <v>0</v>
      </c>
      <c r="G111" s="130"/>
      <c r="H111" s="129">
        <f>ROUND(E111*F111,2)</f>
        <v>0</v>
      </c>
      <c r="I111" s="130"/>
      <c r="J111" s="6"/>
    </row>
    <row r="112" spans="1:10" s="14" customFormat="1" ht="14.25" customHeight="1" x14ac:dyDescent="0.2">
      <c r="A112" s="63" t="s">
        <v>34</v>
      </c>
      <c r="B112" s="66" t="s">
        <v>8</v>
      </c>
      <c r="C112" s="78" t="s">
        <v>223</v>
      </c>
      <c r="D112" s="66" t="s">
        <v>134</v>
      </c>
      <c r="E112" s="128">
        <v>305</v>
      </c>
      <c r="F112" s="131"/>
      <c r="G112" s="132">
        <v>0</v>
      </c>
      <c r="H112" s="131"/>
      <c r="I112" s="132">
        <f>ROUND(E112*G112,2)</f>
        <v>0</v>
      </c>
      <c r="J112" s="13"/>
    </row>
    <row r="113" spans="1:10" s="12" customFormat="1" ht="14.25" customHeight="1" x14ac:dyDescent="0.2">
      <c r="A113" s="62" t="s">
        <v>35</v>
      </c>
      <c r="B113" s="67" t="s">
        <v>135</v>
      </c>
      <c r="C113" s="77" t="s">
        <v>224</v>
      </c>
      <c r="D113" s="67" t="s">
        <v>134</v>
      </c>
      <c r="E113" s="116">
        <v>305</v>
      </c>
      <c r="F113" s="129">
        <v>0</v>
      </c>
      <c r="G113" s="130"/>
      <c r="H113" s="129">
        <f>ROUND(E113*F113,2)</f>
        <v>0</v>
      </c>
      <c r="I113" s="130"/>
      <c r="J113" s="6"/>
    </row>
    <row r="114" spans="1:10" s="12" customFormat="1" ht="14.25" customHeight="1" thickBot="1" x14ac:dyDescent="0.25">
      <c r="A114" s="203" t="s">
        <v>118</v>
      </c>
      <c r="B114" s="145" t="s">
        <v>135</v>
      </c>
      <c r="C114" s="146" t="s">
        <v>225</v>
      </c>
      <c r="D114" s="145" t="s">
        <v>134</v>
      </c>
      <c r="E114" s="147">
        <v>610</v>
      </c>
      <c r="F114" s="204">
        <v>0</v>
      </c>
      <c r="G114" s="205"/>
      <c r="H114" s="204">
        <f>ROUND(E114*F114,2)</f>
        <v>0</v>
      </c>
      <c r="I114" s="205"/>
      <c r="J114" s="6"/>
    </row>
    <row r="115" spans="1:10" s="4" customFormat="1" ht="14.25" x14ac:dyDescent="0.25">
      <c r="A115" s="212"/>
      <c r="B115" s="213"/>
      <c r="C115" s="159" t="s">
        <v>111</v>
      </c>
      <c r="D115" s="160"/>
      <c r="E115" s="161"/>
      <c r="F115" s="162"/>
      <c r="G115" s="163"/>
      <c r="H115" s="164">
        <f>SUM(H94:H114)</f>
        <v>0</v>
      </c>
      <c r="I115" s="165">
        <f>SUM(I94:I114)</f>
        <v>0</v>
      </c>
    </row>
    <row r="116" spans="1:10" s="4" customFormat="1" thickBot="1" x14ac:dyDescent="0.3">
      <c r="A116" s="166"/>
      <c r="B116" s="167"/>
      <c r="C116" s="82" t="s">
        <v>106</v>
      </c>
      <c r="D116" s="168"/>
      <c r="E116" s="169"/>
      <c r="F116" s="170"/>
      <c r="G116" s="171"/>
      <c r="H116" s="172"/>
      <c r="I116" s="173">
        <f>H115+I115</f>
        <v>0</v>
      </c>
    </row>
    <row r="117" spans="1:10" s="4" customFormat="1" thickBot="1" x14ac:dyDescent="0.3">
      <c r="A117" s="214"/>
      <c r="B117" s="215"/>
      <c r="C117" s="216" t="s">
        <v>432</v>
      </c>
      <c r="D117" s="217"/>
      <c r="E117" s="218"/>
      <c r="F117" s="219"/>
      <c r="G117" s="220"/>
      <c r="H117" s="219">
        <f>H115+H91+H79+H60+H47</f>
        <v>0</v>
      </c>
      <c r="I117" s="220">
        <f>I115+I91+I79+I60+I47</f>
        <v>0</v>
      </c>
    </row>
    <row r="118" spans="1:10" s="4" customFormat="1" ht="14.25" x14ac:dyDescent="0.25">
      <c r="A118" s="206"/>
      <c r="B118" s="207"/>
      <c r="C118" s="208" t="s">
        <v>433</v>
      </c>
      <c r="D118" s="83"/>
      <c r="E118" s="209"/>
      <c r="F118" s="210"/>
      <c r="G118" s="211"/>
      <c r="H118" s="210"/>
      <c r="I118" s="211">
        <f>I116+I92+I80+I61+I48</f>
        <v>0</v>
      </c>
    </row>
    <row r="119" spans="1:10" ht="15.75" thickBot="1" x14ac:dyDescent="0.3">
      <c r="A119" s="64"/>
      <c r="B119" s="141"/>
      <c r="C119" s="82" t="s">
        <v>260</v>
      </c>
      <c r="D119" s="70"/>
      <c r="E119" s="133"/>
      <c r="F119" s="134"/>
      <c r="G119" s="135"/>
      <c r="H119" s="134"/>
      <c r="I119" s="136">
        <f>ROUND(I118/1.2*20%,2)</f>
        <v>0</v>
      </c>
    </row>
  </sheetData>
  <autoFilter ref="A11:I11" xr:uid="{85A6A9E4-172B-4AFA-8AA9-2A364489F3C9}"/>
  <mergeCells count="12">
    <mergeCell ref="F9:G9"/>
    <mergeCell ref="H9:I9"/>
    <mergeCell ref="B9:B10"/>
    <mergeCell ref="A9:A10"/>
    <mergeCell ref="C9:C10"/>
    <mergeCell ref="D9:D10"/>
    <mergeCell ref="E9:E10"/>
    <mergeCell ref="A1:D1"/>
    <mergeCell ref="E1:J1"/>
    <mergeCell ref="A6:I6"/>
    <mergeCell ref="A4:I4"/>
    <mergeCell ref="A3:I3"/>
  </mergeCells>
  <pageMargins left="0.70866141732283472" right="0.11811023622047245" top="0.55118110236220474" bottom="0.55118110236220474" header="0.31496062992125984" footer="0.31496062992125984"/>
  <pageSetup paperSize="9" scale="66" fitToHeight="0" orientation="portrait" r:id="rId1"/>
  <headerFooter>
    <oddFooter>Страница  &amp;P из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A2125-2519-424D-A580-A6A1AFC102EC}">
  <sheetPr>
    <pageSetUpPr fitToPage="1"/>
  </sheetPr>
  <dimension ref="A1:K244"/>
  <sheetViews>
    <sheetView topLeftCell="A229" zoomScaleNormal="100" workbookViewId="0">
      <selection activeCell="E239" sqref="E239"/>
    </sheetView>
  </sheetViews>
  <sheetFormatPr defaultRowHeight="12.75" x14ac:dyDescent="0.2"/>
  <cols>
    <col min="1" max="1" width="5.140625" style="15" customWidth="1"/>
    <col min="2" max="2" width="15.7109375" style="15" customWidth="1"/>
    <col min="3" max="3" width="62.28515625" style="47" customWidth="1"/>
    <col min="4" max="4" width="9.85546875" style="30" customWidth="1"/>
    <col min="5" max="5" width="8" style="30" customWidth="1"/>
    <col min="6" max="7" width="10.7109375" style="48" customWidth="1"/>
    <col min="8" max="8" width="11.42578125" style="48" customWidth="1"/>
    <col min="9" max="9" width="11.42578125" style="24" customWidth="1"/>
    <col min="10" max="238" width="8.85546875" style="12"/>
    <col min="239" max="239" width="5.140625" style="12" customWidth="1"/>
    <col min="240" max="240" width="14.85546875" style="12" customWidth="1"/>
    <col min="241" max="241" width="50.140625" style="12" customWidth="1"/>
    <col min="242" max="242" width="8.28515625" style="12" customWidth="1"/>
    <col min="243" max="243" width="8" style="12" customWidth="1"/>
    <col min="244" max="245" width="10.7109375" style="12" customWidth="1"/>
    <col min="246" max="247" width="11.42578125" style="12" customWidth="1"/>
    <col min="248" max="248" width="8.85546875" style="12"/>
    <col min="249" max="254" width="6.140625" style="12" customWidth="1"/>
    <col min="255" max="494" width="8.85546875" style="12"/>
    <col min="495" max="495" width="5.140625" style="12" customWidth="1"/>
    <col min="496" max="496" width="14.85546875" style="12" customWidth="1"/>
    <col min="497" max="497" width="50.140625" style="12" customWidth="1"/>
    <col min="498" max="498" width="8.28515625" style="12" customWidth="1"/>
    <col min="499" max="499" width="8" style="12" customWidth="1"/>
    <col min="500" max="501" width="10.7109375" style="12" customWidth="1"/>
    <col min="502" max="503" width="11.42578125" style="12" customWidth="1"/>
    <col min="504" max="504" width="8.85546875" style="12"/>
    <col min="505" max="510" width="6.140625" style="12" customWidth="1"/>
    <col min="511" max="750" width="8.85546875" style="12"/>
    <col min="751" max="751" width="5.140625" style="12" customWidth="1"/>
    <col min="752" max="752" width="14.85546875" style="12" customWidth="1"/>
    <col min="753" max="753" width="50.140625" style="12" customWidth="1"/>
    <col min="754" max="754" width="8.28515625" style="12" customWidth="1"/>
    <col min="755" max="755" width="8" style="12" customWidth="1"/>
    <col min="756" max="757" width="10.7109375" style="12" customWidth="1"/>
    <col min="758" max="759" width="11.42578125" style="12" customWidth="1"/>
    <col min="760" max="760" width="8.85546875" style="12"/>
    <col min="761" max="766" width="6.140625" style="12" customWidth="1"/>
    <col min="767" max="1006" width="8.85546875" style="12"/>
    <col min="1007" max="1007" width="5.140625" style="12" customWidth="1"/>
    <col min="1008" max="1008" width="14.85546875" style="12" customWidth="1"/>
    <col min="1009" max="1009" width="50.140625" style="12" customWidth="1"/>
    <col min="1010" max="1010" width="8.28515625" style="12" customWidth="1"/>
    <col min="1011" max="1011" width="8" style="12" customWidth="1"/>
    <col min="1012" max="1013" width="10.7109375" style="12" customWidth="1"/>
    <col min="1014" max="1015" width="11.42578125" style="12" customWidth="1"/>
    <col min="1016" max="1016" width="8.85546875" style="12"/>
    <col min="1017" max="1022" width="6.140625" style="12" customWidth="1"/>
    <col min="1023" max="1262" width="8.85546875" style="12"/>
    <col min="1263" max="1263" width="5.140625" style="12" customWidth="1"/>
    <col min="1264" max="1264" width="14.85546875" style="12" customWidth="1"/>
    <col min="1265" max="1265" width="50.140625" style="12" customWidth="1"/>
    <col min="1266" max="1266" width="8.28515625" style="12" customWidth="1"/>
    <col min="1267" max="1267" width="8" style="12" customWidth="1"/>
    <col min="1268" max="1269" width="10.7109375" style="12" customWidth="1"/>
    <col min="1270" max="1271" width="11.42578125" style="12" customWidth="1"/>
    <col min="1272" max="1272" width="8.85546875" style="12"/>
    <col min="1273" max="1278" width="6.140625" style="12" customWidth="1"/>
    <col min="1279" max="1518" width="8.85546875" style="12"/>
    <col min="1519" max="1519" width="5.140625" style="12" customWidth="1"/>
    <col min="1520" max="1520" width="14.85546875" style="12" customWidth="1"/>
    <col min="1521" max="1521" width="50.140625" style="12" customWidth="1"/>
    <col min="1522" max="1522" width="8.28515625" style="12" customWidth="1"/>
    <col min="1523" max="1523" width="8" style="12" customWidth="1"/>
    <col min="1524" max="1525" width="10.7109375" style="12" customWidth="1"/>
    <col min="1526" max="1527" width="11.42578125" style="12" customWidth="1"/>
    <col min="1528" max="1528" width="8.85546875" style="12"/>
    <col min="1529" max="1534" width="6.140625" style="12" customWidth="1"/>
    <col min="1535" max="1774" width="8.85546875" style="12"/>
    <col min="1775" max="1775" width="5.140625" style="12" customWidth="1"/>
    <col min="1776" max="1776" width="14.85546875" style="12" customWidth="1"/>
    <col min="1777" max="1777" width="50.140625" style="12" customWidth="1"/>
    <col min="1778" max="1778" width="8.28515625" style="12" customWidth="1"/>
    <col min="1779" max="1779" width="8" style="12" customWidth="1"/>
    <col min="1780" max="1781" width="10.7109375" style="12" customWidth="1"/>
    <col min="1782" max="1783" width="11.42578125" style="12" customWidth="1"/>
    <col min="1784" max="1784" width="8.85546875" style="12"/>
    <col min="1785" max="1790" width="6.140625" style="12" customWidth="1"/>
    <col min="1791" max="2030" width="8.85546875" style="12"/>
    <col min="2031" max="2031" width="5.140625" style="12" customWidth="1"/>
    <col min="2032" max="2032" width="14.85546875" style="12" customWidth="1"/>
    <col min="2033" max="2033" width="50.140625" style="12" customWidth="1"/>
    <col min="2034" max="2034" width="8.28515625" style="12" customWidth="1"/>
    <col min="2035" max="2035" width="8" style="12" customWidth="1"/>
    <col min="2036" max="2037" width="10.7109375" style="12" customWidth="1"/>
    <col min="2038" max="2039" width="11.42578125" style="12" customWidth="1"/>
    <col min="2040" max="2040" width="8.85546875" style="12"/>
    <col min="2041" max="2046" width="6.140625" style="12" customWidth="1"/>
    <col min="2047" max="2286" width="8.85546875" style="12"/>
    <col min="2287" max="2287" width="5.140625" style="12" customWidth="1"/>
    <col min="2288" max="2288" width="14.85546875" style="12" customWidth="1"/>
    <col min="2289" max="2289" width="50.140625" style="12" customWidth="1"/>
    <col min="2290" max="2290" width="8.28515625" style="12" customWidth="1"/>
    <col min="2291" max="2291" width="8" style="12" customWidth="1"/>
    <col min="2292" max="2293" width="10.7109375" style="12" customWidth="1"/>
    <col min="2294" max="2295" width="11.42578125" style="12" customWidth="1"/>
    <col min="2296" max="2296" width="8.85546875" style="12"/>
    <col min="2297" max="2302" width="6.140625" style="12" customWidth="1"/>
    <col min="2303" max="2542" width="8.85546875" style="12"/>
    <col min="2543" max="2543" width="5.140625" style="12" customWidth="1"/>
    <col min="2544" max="2544" width="14.85546875" style="12" customWidth="1"/>
    <col min="2545" max="2545" width="50.140625" style="12" customWidth="1"/>
    <col min="2546" max="2546" width="8.28515625" style="12" customWidth="1"/>
    <col min="2547" max="2547" width="8" style="12" customWidth="1"/>
    <col min="2548" max="2549" width="10.7109375" style="12" customWidth="1"/>
    <col min="2550" max="2551" width="11.42578125" style="12" customWidth="1"/>
    <col min="2552" max="2552" width="8.85546875" style="12"/>
    <col min="2553" max="2558" width="6.140625" style="12" customWidth="1"/>
    <col min="2559" max="2798" width="8.85546875" style="12"/>
    <col min="2799" max="2799" width="5.140625" style="12" customWidth="1"/>
    <col min="2800" max="2800" width="14.85546875" style="12" customWidth="1"/>
    <col min="2801" max="2801" width="50.140625" style="12" customWidth="1"/>
    <col min="2802" max="2802" width="8.28515625" style="12" customWidth="1"/>
    <col min="2803" max="2803" width="8" style="12" customWidth="1"/>
    <col min="2804" max="2805" width="10.7109375" style="12" customWidth="1"/>
    <col min="2806" max="2807" width="11.42578125" style="12" customWidth="1"/>
    <col min="2808" max="2808" width="8.85546875" style="12"/>
    <col min="2809" max="2814" width="6.140625" style="12" customWidth="1"/>
    <col min="2815" max="3054" width="8.85546875" style="12"/>
    <col min="3055" max="3055" width="5.140625" style="12" customWidth="1"/>
    <col min="3056" max="3056" width="14.85546875" style="12" customWidth="1"/>
    <col min="3057" max="3057" width="50.140625" style="12" customWidth="1"/>
    <col min="3058" max="3058" width="8.28515625" style="12" customWidth="1"/>
    <col min="3059" max="3059" width="8" style="12" customWidth="1"/>
    <col min="3060" max="3061" width="10.7109375" style="12" customWidth="1"/>
    <col min="3062" max="3063" width="11.42578125" style="12" customWidth="1"/>
    <col min="3064" max="3064" width="8.85546875" style="12"/>
    <col min="3065" max="3070" width="6.140625" style="12" customWidth="1"/>
    <col min="3071" max="3310" width="8.85546875" style="12"/>
    <col min="3311" max="3311" width="5.140625" style="12" customWidth="1"/>
    <col min="3312" max="3312" width="14.85546875" style="12" customWidth="1"/>
    <col min="3313" max="3313" width="50.140625" style="12" customWidth="1"/>
    <col min="3314" max="3314" width="8.28515625" style="12" customWidth="1"/>
    <col min="3315" max="3315" width="8" style="12" customWidth="1"/>
    <col min="3316" max="3317" width="10.7109375" style="12" customWidth="1"/>
    <col min="3318" max="3319" width="11.42578125" style="12" customWidth="1"/>
    <col min="3320" max="3320" width="8.85546875" style="12"/>
    <col min="3321" max="3326" width="6.140625" style="12" customWidth="1"/>
    <col min="3327" max="3566" width="8.85546875" style="12"/>
    <col min="3567" max="3567" width="5.140625" style="12" customWidth="1"/>
    <col min="3568" max="3568" width="14.85546875" style="12" customWidth="1"/>
    <col min="3569" max="3569" width="50.140625" style="12" customWidth="1"/>
    <col min="3570" max="3570" width="8.28515625" style="12" customWidth="1"/>
    <col min="3571" max="3571" width="8" style="12" customWidth="1"/>
    <col min="3572" max="3573" width="10.7109375" style="12" customWidth="1"/>
    <col min="3574" max="3575" width="11.42578125" style="12" customWidth="1"/>
    <col min="3576" max="3576" width="8.85546875" style="12"/>
    <col min="3577" max="3582" width="6.140625" style="12" customWidth="1"/>
    <col min="3583" max="3822" width="8.85546875" style="12"/>
    <col min="3823" max="3823" width="5.140625" style="12" customWidth="1"/>
    <col min="3824" max="3824" width="14.85546875" style="12" customWidth="1"/>
    <col min="3825" max="3825" width="50.140625" style="12" customWidth="1"/>
    <col min="3826" max="3826" width="8.28515625" style="12" customWidth="1"/>
    <col min="3827" max="3827" width="8" style="12" customWidth="1"/>
    <col min="3828" max="3829" width="10.7109375" style="12" customWidth="1"/>
    <col min="3830" max="3831" width="11.42578125" style="12" customWidth="1"/>
    <col min="3832" max="3832" width="8.85546875" style="12"/>
    <col min="3833" max="3838" width="6.140625" style="12" customWidth="1"/>
    <col min="3839" max="4078" width="8.85546875" style="12"/>
    <col min="4079" max="4079" width="5.140625" style="12" customWidth="1"/>
    <col min="4080" max="4080" width="14.85546875" style="12" customWidth="1"/>
    <col min="4081" max="4081" width="50.140625" style="12" customWidth="1"/>
    <col min="4082" max="4082" width="8.28515625" style="12" customWidth="1"/>
    <col min="4083" max="4083" width="8" style="12" customWidth="1"/>
    <col min="4084" max="4085" width="10.7109375" style="12" customWidth="1"/>
    <col min="4086" max="4087" width="11.42578125" style="12" customWidth="1"/>
    <col min="4088" max="4088" width="8.85546875" style="12"/>
    <col min="4089" max="4094" width="6.140625" style="12" customWidth="1"/>
    <col min="4095" max="4334" width="8.85546875" style="12"/>
    <col min="4335" max="4335" width="5.140625" style="12" customWidth="1"/>
    <col min="4336" max="4336" width="14.85546875" style="12" customWidth="1"/>
    <col min="4337" max="4337" width="50.140625" style="12" customWidth="1"/>
    <col min="4338" max="4338" width="8.28515625" style="12" customWidth="1"/>
    <col min="4339" max="4339" width="8" style="12" customWidth="1"/>
    <col min="4340" max="4341" width="10.7109375" style="12" customWidth="1"/>
    <col min="4342" max="4343" width="11.42578125" style="12" customWidth="1"/>
    <col min="4344" max="4344" width="8.85546875" style="12"/>
    <col min="4345" max="4350" width="6.140625" style="12" customWidth="1"/>
    <col min="4351" max="4590" width="8.85546875" style="12"/>
    <col min="4591" max="4591" width="5.140625" style="12" customWidth="1"/>
    <col min="4592" max="4592" width="14.85546875" style="12" customWidth="1"/>
    <col min="4593" max="4593" width="50.140625" style="12" customWidth="1"/>
    <col min="4594" max="4594" width="8.28515625" style="12" customWidth="1"/>
    <col min="4595" max="4595" width="8" style="12" customWidth="1"/>
    <col min="4596" max="4597" width="10.7109375" style="12" customWidth="1"/>
    <col min="4598" max="4599" width="11.42578125" style="12" customWidth="1"/>
    <col min="4600" max="4600" width="8.85546875" style="12"/>
    <col min="4601" max="4606" width="6.140625" style="12" customWidth="1"/>
    <col min="4607" max="4846" width="8.85546875" style="12"/>
    <col min="4847" max="4847" width="5.140625" style="12" customWidth="1"/>
    <col min="4848" max="4848" width="14.85546875" style="12" customWidth="1"/>
    <col min="4849" max="4849" width="50.140625" style="12" customWidth="1"/>
    <col min="4850" max="4850" width="8.28515625" style="12" customWidth="1"/>
    <col min="4851" max="4851" width="8" style="12" customWidth="1"/>
    <col min="4852" max="4853" width="10.7109375" style="12" customWidth="1"/>
    <col min="4854" max="4855" width="11.42578125" style="12" customWidth="1"/>
    <col min="4856" max="4856" width="8.85546875" style="12"/>
    <col min="4857" max="4862" width="6.140625" style="12" customWidth="1"/>
    <col min="4863" max="5102" width="8.85546875" style="12"/>
    <col min="5103" max="5103" width="5.140625" style="12" customWidth="1"/>
    <col min="5104" max="5104" width="14.85546875" style="12" customWidth="1"/>
    <col min="5105" max="5105" width="50.140625" style="12" customWidth="1"/>
    <col min="5106" max="5106" width="8.28515625" style="12" customWidth="1"/>
    <col min="5107" max="5107" width="8" style="12" customWidth="1"/>
    <col min="5108" max="5109" width="10.7109375" style="12" customWidth="1"/>
    <col min="5110" max="5111" width="11.42578125" style="12" customWidth="1"/>
    <col min="5112" max="5112" width="8.85546875" style="12"/>
    <col min="5113" max="5118" width="6.140625" style="12" customWidth="1"/>
    <col min="5119" max="5358" width="8.85546875" style="12"/>
    <col min="5359" max="5359" width="5.140625" style="12" customWidth="1"/>
    <col min="5360" max="5360" width="14.85546875" style="12" customWidth="1"/>
    <col min="5361" max="5361" width="50.140625" style="12" customWidth="1"/>
    <col min="5362" max="5362" width="8.28515625" style="12" customWidth="1"/>
    <col min="5363" max="5363" width="8" style="12" customWidth="1"/>
    <col min="5364" max="5365" width="10.7109375" style="12" customWidth="1"/>
    <col min="5366" max="5367" width="11.42578125" style="12" customWidth="1"/>
    <col min="5368" max="5368" width="8.85546875" style="12"/>
    <col min="5369" max="5374" width="6.140625" style="12" customWidth="1"/>
    <col min="5375" max="5614" width="8.85546875" style="12"/>
    <col min="5615" max="5615" width="5.140625" style="12" customWidth="1"/>
    <col min="5616" max="5616" width="14.85546875" style="12" customWidth="1"/>
    <col min="5617" max="5617" width="50.140625" style="12" customWidth="1"/>
    <col min="5618" max="5618" width="8.28515625" style="12" customWidth="1"/>
    <col min="5619" max="5619" width="8" style="12" customWidth="1"/>
    <col min="5620" max="5621" width="10.7109375" style="12" customWidth="1"/>
    <col min="5622" max="5623" width="11.42578125" style="12" customWidth="1"/>
    <col min="5624" max="5624" width="8.85546875" style="12"/>
    <col min="5625" max="5630" width="6.140625" style="12" customWidth="1"/>
    <col min="5631" max="5870" width="8.85546875" style="12"/>
    <col min="5871" max="5871" width="5.140625" style="12" customWidth="1"/>
    <col min="5872" max="5872" width="14.85546875" style="12" customWidth="1"/>
    <col min="5873" max="5873" width="50.140625" style="12" customWidth="1"/>
    <col min="5874" max="5874" width="8.28515625" style="12" customWidth="1"/>
    <col min="5875" max="5875" width="8" style="12" customWidth="1"/>
    <col min="5876" max="5877" width="10.7109375" style="12" customWidth="1"/>
    <col min="5878" max="5879" width="11.42578125" style="12" customWidth="1"/>
    <col min="5880" max="5880" width="8.85546875" style="12"/>
    <col min="5881" max="5886" width="6.140625" style="12" customWidth="1"/>
    <col min="5887" max="6126" width="8.85546875" style="12"/>
    <col min="6127" max="6127" width="5.140625" style="12" customWidth="1"/>
    <col min="6128" max="6128" width="14.85546875" style="12" customWidth="1"/>
    <col min="6129" max="6129" width="50.140625" style="12" customWidth="1"/>
    <col min="6130" max="6130" width="8.28515625" style="12" customWidth="1"/>
    <col min="6131" max="6131" width="8" style="12" customWidth="1"/>
    <col min="6132" max="6133" width="10.7109375" style="12" customWidth="1"/>
    <col min="6134" max="6135" width="11.42578125" style="12" customWidth="1"/>
    <col min="6136" max="6136" width="8.85546875" style="12"/>
    <col min="6137" max="6142" width="6.140625" style="12" customWidth="1"/>
    <col min="6143" max="6382" width="8.85546875" style="12"/>
    <col min="6383" max="6383" width="5.140625" style="12" customWidth="1"/>
    <col min="6384" max="6384" width="14.85546875" style="12" customWidth="1"/>
    <col min="6385" max="6385" width="50.140625" style="12" customWidth="1"/>
    <col min="6386" max="6386" width="8.28515625" style="12" customWidth="1"/>
    <col min="6387" max="6387" width="8" style="12" customWidth="1"/>
    <col min="6388" max="6389" width="10.7109375" style="12" customWidth="1"/>
    <col min="6390" max="6391" width="11.42578125" style="12" customWidth="1"/>
    <col min="6392" max="6392" width="8.85546875" style="12"/>
    <col min="6393" max="6398" width="6.140625" style="12" customWidth="1"/>
    <col min="6399" max="6638" width="8.85546875" style="12"/>
    <col min="6639" max="6639" width="5.140625" style="12" customWidth="1"/>
    <col min="6640" max="6640" width="14.85546875" style="12" customWidth="1"/>
    <col min="6641" max="6641" width="50.140625" style="12" customWidth="1"/>
    <col min="6642" max="6642" width="8.28515625" style="12" customWidth="1"/>
    <col min="6643" max="6643" width="8" style="12" customWidth="1"/>
    <col min="6644" max="6645" width="10.7109375" style="12" customWidth="1"/>
    <col min="6646" max="6647" width="11.42578125" style="12" customWidth="1"/>
    <col min="6648" max="6648" width="8.85546875" style="12"/>
    <col min="6649" max="6654" width="6.140625" style="12" customWidth="1"/>
    <col min="6655" max="6894" width="8.85546875" style="12"/>
    <col min="6895" max="6895" width="5.140625" style="12" customWidth="1"/>
    <col min="6896" max="6896" width="14.85546875" style="12" customWidth="1"/>
    <col min="6897" max="6897" width="50.140625" style="12" customWidth="1"/>
    <col min="6898" max="6898" width="8.28515625" style="12" customWidth="1"/>
    <col min="6899" max="6899" width="8" style="12" customWidth="1"/>
    <col min="6900" max="6901" width="10.7109375" style="12" customWidth="1"/>
    <col min="6902" max="6903" width="11.42578125" style="12" customWidth="1"/>
    <col min="6904" max="6904" width="8.85546875" style="12"/>
    <col min="6905" max="6910" width="6.140625" style="12" customWidth="1"/>
    <col min="6911" max="7150" width="8.85546875" style="12"/>
    <col min="7151" max="7151" width="5.140625" style="12" customWidth="1"/>
    <col min="7152" max="7152" width="14.85546875" style="12" customWidth="1"/>
    <col min="7153" max="7153" width="50.140625" style="12" customWidth="1"/>
    <col min="7154" max="7154" width="8.28515625" style="12" customWidth="1"/>
    <col min="7155" max="7155" width="8" style="12" customWidth="1"/>
    <col min="7156" max="7157" width="10.7109375" style="12" customWidth="1"/>
    <col min="7158" max="7159" width="11.42578125" style="12" customWidth="1"/>
    <col min="7160" max="7160" width="8.85546875" style="12"/>
    <col min="7161" max="7166" width="6.140625" style="12" customWidth="1"/>
    <col min="7167" max="7406" width="8.85546875" style="12"/>
    <col min="7407" max="7407" width="5.140625" style="12" customWidth="1"/>
    <col min="7408" max="7408" width="14.85546875" style="12" customWidth="1"/>
    <col min="7409" max="7409" width="50.140625" style="12" customWidth="1"/>
    <col min="7410" max="7410" width="8.28515625" style="12" customWidth="1"/>
    <col min="7411" max="7411" width="8" style="12" customWidth="1"/>
    <col min="7412" max="7413" width="10.7109375" style="12" customWidth="1"/>
    <col min="7414" max="7415" width="11.42578125" style="12" customWidth="1"/>
    <col min="7416" max="7416" width="8.85546875" style="12"/>
    <col min="7417" max="7422" width="6.140625" style="12" customWidth="1"/>
    <col min="7423" max="7662" width="8.85546875" style="12"/>
    <col min="7663" max="7663" width="5.140625" style="12" customWidth="1"/>
    <col min="7664" max="7664" width="14.85546875" style="12" customWidth="1"/>
    <col min="7665" max="7665" width="50.140625" style="12" customWidth="1"/>
    <col min="7666" max="7666" width="8.28515625" style="12" customWidth="1"/>
    <col min="7667" max="7667" width="8" style="12" customWidth="1"/>
    <col min="7668" max="7669" width="10.7109375" style="12" customWidth="1"/>
    <col min="7670" max="7671" width="11.42578125" style="12" customWidth="1"/>
    <col min="7672" max="7672" width="8.85546875" style="12"/>
    <col min="7673" max="7678" width="6.140625" style="12" customWidth="1"/>
    <col min="7679" max="7918" width="8.85546875" style="12"/>
    <col min="7919" max="7919" width="5.140625" style="12" customWidth="1"/>
    <col min="7920" max="7920" width="14.85546875" style="12" customWidth="1"/>
    <col min="7921" max="7921" width="50.140625" style="12" customWidth="1"/>
    <col min="7922" max="7922" width="8.28515625" style="12" customWidth="1"/>
    <col min="7923" max="7923" width="8" style="12" customWidth="1"/>
    <col min="7924" max="7925" width="10.7109375" style="12" customWidth="1"/>
    <col min="7926" max="7927" width="11.42578125" style="12" customWidth="1"/>
    <col min="7928" max="7928" width="8.85546875" style="12"/>
    <col min="7929" max="7934" width="6.140625" style="12" customWidth="1"/>
    <col min="7935" max="8174" width="8.85546875" style="12"/>
    <col min="8175" max="8175" width="5.140625" style="12" customWidth="1"/>
    <col min="8176" max="8176" width="14.85546875" style="12" customWidth="1"/>
    <col min="8177" max="8177" width="50.140625" style="12" customWidth="1"/>
    <col min="8178" max="8178" width="8.28515625" style="12" customWidth="1"/>
    <col min="8179" max="8179" width="8" style="12" customWidth="1"/>
    <col min="8180" max="8181" width="10.7109375" style="12" customWidth="1"/>
    <col min="8182" max="8183" width="11.42578125" style="12" customWidth="1"/>
    <col min="8184" max="8184" width="8.85546875" style="12"/>
    <col min="8185" max="8190" width="6.140625" style="12" customWidth="1"/>
    <col min="8191" max="8430" width="8.85546875" style="12"/>
    <col min="8431" max="8431" width="5.140625" style="12" customWidth="1"/>
    <col min="8432" max="8432" width="14.85546875" style="12" customWidth="1"/>
    <col min="8433" max="8433" width="50.140625" style="12" customWidth="1"/>
    <col min="8434" max="8434" width="8.28515625" style="12" customWidth="1"/>
    <col min="8435" max="8435" width="8" style="12" customWidth="1"/>
    <col min="8436" max="8437" width="10.7109375" style="12" customWidth="1"/>
    <col min="8438" max="8439" width="11.42578125" style="12" customWidth="1"/>
    <col min="8440" max="8440" width="8.85546875" style="12"/>
    <col min="8441" max="8446" width="6.140625" style="12" customWidth="1"/>
    <col min="8447" max="8686" width="8.85546875" style="12"/>
    <col min="8687" max="8687" width="5.140625" style="12" customWidth="1"/>
    <col min="8688" max="8688" width="14.85546875" style="12" customWidth="1"/>
    <col min="8689" max="8689" width="50.140625" style="12" customWidth="1"/>
    <col min="8690" max="8690" width="8.28515625" style="12" customWidth="1"/>
    <col min="8691" max="8691" width="8" style="12" customWidth="1"/>
    <col min="8692" max="8693" width="10.7109375" style="12" customWidth="1"/>
    <col min="8694" max="8695" width="11.42578125" style="12" customWidth="1"/>
    <col min="8696" max="8696" width="8.85546875" style="12"/>
    <col min="8697" max="8702" width="6.140625" style="12" customWidth="1"/>
    <col min="8703" max="8942" width="8.85546875" style="12"/>
    <col min="8943" max="8943" width="5.140625" style="12" customWidth="1"/>
    <col min="8944" max="8944" width="14.85546875" style="12" customWidth="1"/>
    <col min="8945" max="8945" width="50.140625" style="12" customWidth="1"/>
    <col min="8946" max="8946" width="8.28515625" style="12" customWidth="1"/>
    <col min="8947" max="8947" width="8" style="12" customWidth="1"/>
    <col min="8948" max="8949" width="10.7109375" style="12" customWidth="1"/>
    <col min="8950" max="8951" width="11.42578125" style="12" customWidth="1"/>
    <col min="8952" max="8952" width="8.85546875" style="12"/>
    <col min="8953" max="8958" width="6.140625" style="12" customWidth="1"/>
    <col min="8959" max="9198" width="8.85546875" style="12"/>
    <col min="9199" max="9199" width="5.140625" style="12" customWidth="1"/>
    <col min="9200" max="9200" width="14.85546875" style="12" customWidth="1"/>
    <col min="9201" max="9201" width="50.140625" style="12" customWidth="1"/>
    <col min="9202" max="9202" width="8.28515625" style="12" customWidth="1"/>
    <col min="9203" max="9203" width="8" style="12" customWidth="1"/>
    <col min="9204" max="9205" width="10.7109375" style="12" customWidth="1"/>
    <col min="9206" max="9207" width="11.42578125" style="12" customWidth="1"/>
    <col min="9208" max="9208" width="8.85546875" style="12"/>
    <col min="9209" max="9214" width="6.140625" style="12" customWidth="1"/>
    <col min="9215" max="9454" width="8.85546875" style="12"/>
    <col min="9455" max="9455" width="5.140625" style="12" customWidth="1"/>
    <col min="9456" max="9456" width="14.85546875" style="12" customWidth="1"/>
    <col min="9457" max="9457" width="50.140625" style="12" customWidth="1"/>
    <col min="9458" max="9458" width="8.28515625" style="12" customWidth="1"/>
    <col min="9459" max="9459" width="8" style="12" customWidth="1"/>
    <col min="9460" max="9461" width="10.7109375" style="12" customWidth="1"/>
    <col min="9462" max="9463" width="11.42578125" style="12" customWidth="1"/>
    <col min="9464" max="9464" width="8.85546875" style="12"/>
    <col min="9465" max="9470" width="6.140625" style="12" customWidth="1"/>
    <col min="9471" max="9710" width="8.85546875" style="12"/>
    <col min="9711" max="9711" width="5.140625" style="12" customWidth="1"/>
    <col min="9712" max="9712" width="14.85546875" style="12" customWidth="1"/>
    <col min="9713" max="9713" width="50.140625" style="12" customWidth="1"/>
    <col min="9714" max="9714" width="8.28515625" style="12" customWidth="1"/>
    <col min="9715" max="9715" width="8" style="12" customWidth="1"/>
    <col min="9716" max="9717" width="10.7109375" style="12" customWidth="1"/>
    <col min="9718" max="9719" width="11.42578125" style="12" customWidth="1"/>
    <col min="9720" max="9720" width="8.85546875" style="12"/>
    <col min="9721" max="9726" width="6.140625" style="12" customWidth="1"/>
    <col min="9727" max="9966" width="8.85546875" style="12"/>
    <col min="9967" max="9967" width="5.140625" style="12" customWidth="1"/>
    <col min="9968" max="9968" width="14.85546875" style="12" customWidth="1"/>
    <col min="9969" max="9969" width="50.140625" style="12" customWidth="1"/>
    <col min="9970" max="9970" width="8.28515625" style="12" customWidth="1"/>
    <col min="9971" max="9971" width="8" style="12" customWidth="1"/>
    <col min="9972" max="9973" width="10.7109375" style="12" customWidth="1"/>
    <col min="9974" max="9975" width="11.42578125" style="12" customWidth="1"/>
    <col min="9976" max="9976" width="8.85546875" style="12"/>
    <col min="9977" max="9982" width="6.140625" style="12" customWidth="1"/>
    <col min="9983" max="10222" width="8.85546875" style="12"/>
    <col min="10223" max="10223" width="5.140625" style="12" customWidth="1"/>
    <col min="10224" max="10224" width="14.85546875" style="12" customWidth="1"/>
    <col min="10225" max="10225" width="50.140625" style="12" customWidth="1"/>
    <col min="10226" max="10226" width="8.28515625" style="12" customWidth="1"/>
    <col min="10227" max="10227" width="8" style="12" customWidth="1"/>
    <col min="10228" max="10229" width="10.7109375" style="12" customWidth="1"/>
    <col min="10230" max="10231" width="11.42578125" style="12" customWidth="1"/>
    <col min="10232" max="10232" width="8.85546875" style="12"/>
    <col min="10233" max="10238" width="6.140625" style="12" customWidth="1"/>
    <col min="10239" max="10478" width="8.85546875" style="12"/>
    <col min="10479" max="10479" width="5.140625" style="12" customWidth="1"/>
    <col min="10480" max="10480" width="14.85546875" style="12" customWidth="1"/>
    <col min="10481" max="10481" width="50.140625" style="12" customWidth="1"/>
    <col min="10482" max="10482" width="8.28515625" style="12" customWidth="1"/>
    <col min="10483" max="10483" width="8" style="12" customWidth="1"/>
    <col min="10484" max="10485" width="10.7109375" style="12" customWidth="1"/>
    <col min="10486" max="10487" width="11.42578125" style="12" customWidth="1"/>
    <col min="10488" max="10488" width="8.85546875" style="12"/>
    <col min="10489" max="10494" width="6.140625" style="12" customWidth="1"/>
    <col min="10495" max="10734" width="8.85546875" style="12"/>
    <col min="10735" max="10735" width="5.140625" style="12" customWidth="1"/>
    <col min="10736" max="10736" width="14.85546875" style="12" customWidth="1"/>
    <col min="10737" max="10737" width="50.140625" style="12" customWidth="1"/>
    <col min="10738" max="10738" width="8.28515625" style="12" customWidth="1"/>
    <col min="10739" max="10739" width="8" style="12" customWidth="1"/>
    <col min="10740" max="10741" width="10.7109375" style="12" customWidth="1"/>
    <col min="10742" max="10743" width="11.42578125" style="12" customWidth="1"/>
    <col min="10744" max="10744" width="8.85546875" style="12"/>
    <col min="10745" max="10750" width="6.140625" style="12" customWidth="1"/>
    <col min="10751" max="10990" width="8.85546875" style="12"/>
    <col min="10991" max="10991" width="5.140625" style="12" customWidth="1"/>
    <col min="10992" max="10992" width="14.85546875" style="12" customWidth="1"/>
    <col min="10993" max="10993" width="50.140625" style="12" customWidth="1"/>
    <col min="10994" max="10994" width="8.28515625" style="12" customWidth="1"/>
    <col min="10995" max="10995" width="8" style="12" customWidth="1"/>
    <col min="10996" max="10997" width="10.7109375" style="12" customWidth="1"/>
    <col min="10998" max="10999" width="11.42578125" style="12" customWidth="1"/>
    <col min="11000" max="11000" width="8.85546875" style="12"/>
    <col min="11001" max="11006" width="6.140625" style="12" customWidth="1"/>
    <col min="11007" max="11246" width="8.85546875" style="12"/>
    <col min="11247" max="11247" width="5.140625" style="12" customWidth="1"/>
    <col min="11248" max="11248" width="14.85546875" style="12" customWidth="1"/>
    <col min="11249" max="11249" width="50.140625" style="12" customWidth="1"/>
    <col min="11250" max="11250" width="8.28515625" style="12" customWidth="1"/>
    <col min="11251" max="11251" width="8" style="12" customWidth="1"/>
    <col min="11252" max="11253" width="10.7109375" style="12" customWidth="1"/>
    <col min="11254" max="11255" width="11.42578125" style="12" customWidth="1"/>
    <col min="11256" max="11256" width="8.85546875" style="12"/>
    <col min="11257" max="11262" width="6.140625" style="12" customWidth="1"/>
    <col min="11263" max="11502" width="8.85546875" style="12"/>
    <col min="11503" max="11503" width="5.140625" style="12" customWidth="1"/>
    <col min="11504" max="11504" width="14.85546875" style="12" customWidth="1"/>
    <col min="11505" max="11505" width="50.140625" style="12" customWidth="1"/>
    <col min="11506" max="11506" width="8.28515625" style="12" customWidth="1"/>
    <col min="11507" max="11507" width="8" style="12" customWidth="1"/>
    <col min="11508" max="11509" width="10.7109375" style="12" customWidth="1"/>
    <col min="11510" max="11511" width="11.42578125" style="12" customWidth="1"/>
    <col min="11512" max="11512" width="8.85546875" style="12"/>
    <col min="11513" max="11518" width="6.140625" style="12" customWidth="1"/>
    <col min="11519" max="11758" width="8.85546875" style="12"/>
    <col min="11759" max="11759" width="5.140625" style="12" customWidth="1"/>
    <col min="11760" max="11760" width="14.85546875" style="12" customWidth="1"/>
    <col min="11761" max="11761" width="50.140625" style="12" customWidth="1"/>
    <col min="11762" max="11762" width="8.28515625" style="12" customWidth="1"/>
    <col min="11763" max="11763" width="8" style="12" customWidth="1"/>
    <col min="11764" max="11765" width="10.7109375" style="12" customWidth="1"/>
    <col min="11766" max="11767" width="11.42578125" style="12" customWidth="1"/>
    <col min="11768" max="11768" width="8.85546875" style="12"/>
    <col min="11769" max="11774" width="6.140625" style="12" customWidth="1"/>
    <col min="11775" max="12014" width="8.85546875" style="12"/>
    <col min="12015" max="12015" width="5.140625" style="12" customWidth="1"/>
    <col min="12016" max="12016" width="14.85546875" style="12" customWidth="1"/>
    <col min="12017" max="12017" width="50.140625" style="12" customWidth="1"/>
    <col min="12018" max="12018" width="8.28515625" style="12" customWidth="1"/>
    <col min="12019" max="12019" width="8" style="12" customWidth="1"/>
    <col min="12020" max="12021" width="10.7109375" style="12" customWidth="1"/>
    <col min="12022" max="12023" width="11.42578125" style="12" customWidth="1"/>
    <col min="12024" max="12024" width="8.85546875" style="12"/>
    <col min="12025" max="12030" width="6.140625" style="12" customWidth="1"/>
    <col min="12031" max="12270" width="8.85546875" style="12"/>
    <col min="12271" max="12271" width="5.140625" style="12" customWidth="1"/>
    <col min="12272" max="12272" width="14.85546875" style="12" customWidth="1"/>
    <col min="12273" max="12273" width="50.140625" style="12" customWidth="1"/>
    <col min="12274" max="12274" width="8.28515625" style="12" customWidth="1"/>
    <col min="12275" max="12275" width="8" style="12" customWidth="1"/>
    <col min="12276" max="12277" width="10.7109375" style="12" customWidth="1"/>
    <col min="12278" max="12279" width="11.42578125" style="12" customWidth="1"/>
    <col min="12280" max="12280" width="8.85546875" style="12"/>
    <col min="12281" max="12286" width="6.140625" style="12" customWidth="1"/>
    <col min="12287" max="12526" width="8.85546875" style="12"/>
    <col min="12527" max="12527" width="5.140625" style="12" customWidth="1"/>
    <col min="12528" max="12528" width="14.85546875" style="12" customWidth="1"/>
    <col min="12529" max="12529" width="50.140625" style="12" customWidth="1"/>
    <col min="12530" max="12530" width="8.28515625" style="12" customWidth="1"/>
    <col min="12531" max="12531" width="8" style="12" customWidth="1"/>
    <col min="12532" max="12533" width="10.7109375" style="12" customWidth="1"/>
    <col min="12534" max="12535" width="11.42578125" style="12" customWidth="1"/>
    <col min="12536" max="12536" width="8.85546875" style="12"/>
    <col min="12537" max="12542" width="6.140625" style="12" customWidth="1"/>
    <col min="12543" max="12782" width="8.85546875" style="12"/>
    <col min="12783" max="12783" width="5.140625" style="12" customWidth="1"/>
    <col min="12784" max="12784" width="14.85546875" style="12" customWidth="1"/>
    <col min="12785" max="12785" width="50.140625" style="12" customWidth="1"/>
    <col min="12786" max="12786" width="8.28515625" style="12" customWidth="1"/>
    <col min="12787" max="12787" width="8" style="12" customWidth="1"/>
    <col min="12788" max="12789" width="10.7109375" style="12" customWidth="1"/>
    <col min="12790" max="12791" width="11.42578125" style="12" customWidth="1"/>
    <col min="12792" max="12792" width="8.85546875" style="12"/>
    <col min="12793" max="12798" width="6.140625" style="12" customWidth="1"/>
    <col min="12799" max="13038" width="8.85546875" style="12"/>
    <col min="13039" max="13039" width="5.140625" style="12" customWidth="1"/>
    <col min="13040" max="13040" width="14.85546875" style="12" customWidth="1"/>
    <col min="13041" max="13041" width="50.140625" style="12" customWidth="1"/>
    <col min="13042" max="13042" width="8.28515625" style="12" customWidth="1"/>
    <col min="13043" max="13043" width="8" style="12" customWidth="1"/>
    <col min="13044" max="13045" width="10.7109375" style="12" customWidth="1"/>
    <col min="13046" max="13047" width="11.42578125" style="12" customWidth="1"/>
    <col min="13048" max="13048" width="8.85546875" style="12"/>
    <col min="13049" max="13054" width="6.140625" style="12" customWidth="1"/>
    <col min="13055" max="13294" width="8.85546875" style="12"/>
    <col min="13295" max="13295" width="5.140625" style="12" customWidth="1"/>
    <col min="13296" max="13296" width="14.85546875" style="12" customWidth="1"/>
    <col min="13297" max="13297" width="50.140625" style="12" customWidth="1"/>
    <col min="13298" max="13298" width="8.28515625" style="12" customWidth="1"/>
    <col min="13299" max="13299" width="8" style="12" customWidth="1"/>
    <col min="13300" max="13301" width="10.7109375" style="12" customWidth="1"/>
    <col min="13302" max="13303" width="11.42578125" style="12" customWidth="1"/>
    <col min="13304" max="13304" width="8.85546875" style="12"/>
    <col min="13305" max="13310" width="6.140625" style="12" customWidth="1"/>
    <col min="13311" max="13550" width="8.85546875" style="12"/>
    <col min="13551" max="13551" width="5.140625" style="12" customWidth="1"/>
    <col min="13552" max="13552" width="14.85546875" style="12" customWidth="1"/>
    <col min="13553" max="13553" width="50.140625" style="12" customWidth="1"/>
    <col min="13554" max="13554" width="8.28515625" style="12" customWidth="1"/>
    <col min="13555" max="13555" width="8" style="12" customWidth="1"/>
    <col min="13556" max="13557" width="10.7109375" style="12" customWidth="1"/>
    <col min="13558" max="13559" width="11.42578125" style="12" customWidth="1"/>
    <col min="13560" max="13560" width="8.85546875" style="12"/>
    <col min="13561" max="13566" width="6.140625" style="12" customWidth="1"/>
    <col min="13567" max="13806" width="8.85546875" style="12"/>
    <col min="13807" max="13807" width="5.140625" style="12" customWidth="1"/>
    <col min="13808" max="13808" width="14.85546875" style="12" customWidth="1"/>
    <col min="13809" max="13809" width="50.140625" style="12" customWidth="1"/>
    <col min="13810" max="13810" width="8.28515625" style="12" customWidth="1"/>
    <col min="13811" max="13811" width="8" style="12" customWidth="1"/>
    <col min="13812" max="13813" width="10.7109375" style="12" customWidth="1"/>
    <col min="13814" max="13815" width="11.42578125" style="12" customWidth="1"/>
    <col min="13816" max="13816" width="8.85546875" style="12"/>
    <col min="13817" max="13822" width="6.140625" style="12" customWidth="1"/>
    <col min="13823" max="14062" width="8.85546875" style="12"/>
    <col min="14063" max="14063" width="5.140625" style="12" customWidth="1"/>
    <col min="14064" max="14064" width="14.85546875" style="12" customWidth="1"/>
    <col min="14065" max="14065" width="50.140625" style="12" customWidth="1"/>
    <col min="14066" max="14066" width="8.28515625" style="12" customWidth="1"/>
    <col min="14067" max="14067" width="8" style="12" customWidth="1"/>
    <col min="14068" max="14069" width="10.7109375" style="12" customWidth="1"/>
    <col min="14070" max="14071" width="11.42578125" style="12" customWidth="1"/>
    <col min="14072" max="14072" width="8.85546875" style="12"/>
    <col min="14073" max="14078" width="6.140625" style="12" customWidth="1"/>
    <col min="14079" max="14318" width="8.85546875" style="12"/>
    <col min="14319" max="14319" width="5.140625" style="12" customWidth="1"/>
    <col min="14320" max="14320" width="14.85546875" style="12" customWidth="1"/>
    <col min="14321" max="14321" width="50.140625" style="12" customWidth="1"/>
    <col min="14322" max="14322" width="8.28515625" style="12" customWidth="1"/>
    <col min="14323" max="14323" width="8" style="12" customWidth="1"/>
    <col min="14324" max="14325" width="10.7109375" style="12" customWidth="1"/>
    <col min="14326" max="14327" width="11.42578125" style="12" customWidth="1"/>
    <col min="14328" max="14328" width="8.85546875" style="12"/>
    <col min="14329" max="14334" width="6.140625" style="12" customWidth="1"/>
    <col min="14335" max="14574" width="8.85546875" style="12"/>
    <col min="14575" max="14575" width="5.140625" style="12" customWidth="1"/>
    <col min="14576" max="14576" width="14.85546875" style="12" customWidth="1"/>
    <col min="14577" max="14577" width="50.140625" style="12" customWidth="1"/>
    <col min="14578" max="14578" width="8.28515625" style="12" customWidth="1"/>
    <col min="14579" max="14579" width="8" style="12" customWidth="1"/>
    <col min="14580" max="14581" width="10.7109375" style="12" customWidth="1"/>
    <col min="14582" max="14583" width="11.42578125" style="12" customWidth="1"/>
    <col min="14584" max="14584" width="8.85546875" style="12"/>
    <col min="14585" max="14590" width="6.140625" style="12" customWidth="1"/>
    <col min="14591" max="14830" width="8.85546875" style="12"/>
    <col min="14831" max="14831" width="5.140625" style="12" customWidth="1"/>
    <col min="14832" max="14832" width="14.85546875" style="12" customWidth="1"/>
    <col min="14833" max="14833" width="50.140625" style="12" customWidth="1"/>
    <col min="14834" max="14834" width="8.28515625" style="12" customWidth="1"/>
    <col min="14835" max="14835" width="8" style="12" customWidth="1"/>
    <col min="14836" max="14837" width="10.7109375" style="12" customWidth="1"/>
    <col min="14838" max="14839" width="11.42578125" style="12" customWidth="1"/>
    <col min="14840" max="14840" width="8.85546875" style="12"/>
    <col min="14841" max="14846" width="6.140625" style="12" customWidth="1"/>
    <col min="14847" max="15086" width="8.85546875" style="12"/>
    <col min="15087" max="15087" width="5.140625" style="12" customWidth="1"/>
    <col min="15088" max="15088" width="14.85546875" style="12" customWidth="1"/>
    <col min="15089" max="15089" width="50.140625" style="12" customWidth="1"/>
    <col min="15090" max="15090" width="8.28515625" style="12" customWidth="1"/>
    <col min="15091" max="15091" width="8" style="12" customWidth="1"/>
    <col min="15092" max="15093" width="10.7109375" style="12" customWidth="1"/>
    <col min="15094" max="15095" width="11.42578125" style="12" customWidth="1"/>
    <col min="15096" max="15096" width="8.85546875" style="12"/>
    <col min="15097" max="15102" width="6.140625" style="12" customWidth="1"/>
    <col min="15103" max="15342" width="8.85546875" style="12"/>
    <col min="15343" max="15343" width="5.140625" style="12" customWidth="1"/>
    <col min="15344" max="15344" width="14.85546875" style="12" customWidth="1"/>
    <col min="15345" max="15345" width="50.140625" style="12" customWidth="1"/>
    <col min="15346" max="15346" width="8.28515625" style="12" customWidth="1"/>
    <col min="15347" max="15347" width="8" style="12" customWidth="1"/>
    <col min="15348" max="15349" width="10.7109375" style="12" customWidth="1"/>
    <col min="15350" max="15351" width="11.42578125" style="12" customWidth="1"/>
    <col min="15352" max="15352" width="8.85546875" style="12"/>
    <col min="15353" max="15358" width="6.140625" style="12" customWidth="1"/>
    <col min="15359" max="15598" width="8.85546875" style="12"/>
    <col min="15599" max="15599" width="5.140625" style="12" customWidth="1"/>
    <col min="15600" max="15600" width="14.85546875" style="12" customWidth="1"/>
    <col min="15601" max="15601" width="50.140625" style="12" customWidth="1"/>
    <col min="15602" max="15602" width="8.28515625" style="12" customWidth="1"/>
    <col min="15603" max="15603" width="8" style="12" customWidth="1"/>
    <col min="15604" max="15605" width="10.7109375" style="12" customWidth="1"/>
    <col min="15606" max="15607" width="11.42578125" style="12" customWidth="1"/>
    <col min="15608" max="15608" width="8.85546875" style="12"/>
    <col min="15609" max="15614" width="6.140625" style="12" customWidth="1"/>
    <col min="15615" max="15854" width="8.85546875" style="12"/>
    <col min="15855" max="15855" width="5.140625" style="12" customWidth="1"/>
    <col min="15856" max="15856" width="14.85546875" style="12" customWidth="1"/>
    <col min="15857" max="15857" width="50.140625" style="12" customWidth="1"/>
    <col min="15858" max="15858" width="8.28515625" style="12" customWidth="1"/>
    <col min="15859" max="15859" width="8" style="12" customWidth="1"/>
    <col min="15860" max="15861" width="10.7109375" style="12" customWidth="1"/>
    <col min="15862" max="15863" width="11.42578125" style="12" customWidth="1"/>
    <col min="15864" max="15864" width="8.85546875" style="12"/>
    <col min="15865" max="15870" width="6.140625" style="12" customWidth="1"/>
    <col min="15871" max="16110" width="8.85546875" style="12"/>
    <col min="16111" max="16111" width="5.140625" style="12" customWidth="1"/>
    <col min="16112" max="16112" width="14.85546875" style="12" customWidth="1"/>
    <col min="16113" max="16113" width="50.140625" style="12" customWidth="1"/>
    <col min="16114" max="16114" width="8.28515625" style="12" customWidth="1"/>
    <col min="16115" max="16115" width="8" style="12" customWidth="1"/>
    <col min="16116" max="16117" width="10.7109375" style="12" customWidth="1"/>
    <col min="16118" max="16119" width="11.42578125" style="12" customWidth="1"/>
    <col min="16120" max="16120" width="8.85546875" style="12"/>
    <col min="16121" max="16126" width="6.140625" style="12" customWidth="1"/>
    <col min="16127" max="16380" width="8.85546875" style="12"/>
    <col min="16381" max="16381" width="8.85546875" style="12" customWidth="1"/>
    <col min="16382" max="16384" width="8.85546875" style="12"/>
  </cols>
  <sheetData>
    <row r="1" spans="1:9" s="7" customFormat="1" x14ac:dyDescent="0.2">
      <c r="A1" s="414" t="s">
        <v>143</v>
      </c>
      <c r="B1" s="414"/>
      <c r="C1" s="414"/>
      <c r="D1" s="415"/>
      <c r="E1" s="415"/>
      <c r="F1" s="415"/>
      <c r="G1" s="415"/>
      <c r="H1" s="415"/>
      <c r="I1" s="415"/>
    </row>
    <row r="2" spans="1:9" s="7" customFormat="1" ht="8.1" customHeight="1" x14ac:dyDescent="0.2">
      <c r="A2" s="8"/>
      <c r="B2" s="8"/>
      <c r="C2" s="46"/>
      <c r="D2" s="28"/>
      <c r="E2" s="28"/>
      <c r="F2" s="26"/>
      <c r="G2" s="26"/>
      <c r="H2" s="26"/>
      <c r="I2" s="21"/>
    </row>
    <row r="3" spans="1:9" s="7" customFormat="1" x14ac:dyDescent="0.2">
      <c r="A3" s="416" t="s">
        <v>481</v>
      </c>
      <c r="B3" s="416"/>
      <c r="C3" s="416"/>
      <c r="D3" s="416"/>
      <c r="E3" s="416"/>
      <c r="F3" s="416"/>
      <c r="G3" s="416"/>
      <c r="H3" s="416"/>
      <c r="I3" s="416"/>
    </row>
    <row r="4" spans="1:9" s="7" customFormat="1" x14ac:dyDescent="0.2">
      <c r="A4" s="416" t="s">
        <v>307</v>
      </c>
      <c r="B4" s="416"/>
      <c r="C4" s="416"/>
      <c r="D4" s="416"/>
      <c r="E4" s="416"/>
      <c r="F4" s="416"/>
      <c r="G4" s="416"/>
      <c r="H4" s="416"/>
      <c r="I4" s="416"/>
    </row>
    <row r="5" spans="1:9" s="7" customFormat="1" ht="7.5" customHeight="1" x14ac:dyDescent="0.2">
      <c r="A5" s="9"/>
      <c r="B5" s="9"/>
      <c r="C5" s="28"/>
      <c r="D5" s="28"/>
      <c r="E5" s="28"/>
      <c r="F5" s="26"/>
      <c r="G5" s="26"/>
      <c r="H5" s="26"/>
      <c r="I5" s="21"/>
    </row>
    <row r="6" spans="1:9" s="7" customFormat="1" ht="41.45" customHeight="1" x14ac:dyDescent="0.2">
      <c r="A6" s="416" t="s">
        <v>144</v>
      </c>
      <c r="B6" s="416"/>
      <c r="C6" s="416"/>
      <c r="D6" s="416"/>
      <c r="E6" s="416"/>
      <c r="F6" s="416"/>
      <c r="G6" s="416"/>
      <c r="H6" s="416"/>
      <c r="I6" s="416"/>
    </row>
    <row r="7" spans="1:9" s="7" customFormat="1" ht="11.25" customHeight="1" x14ac:dyDescent="0.2">
      <c r="A7" s="11"/>
      <c r="B7" s="11"/>
      <c r="C7" s="29"/>
      <c r="D7" s="29"/>
      <c r="E7" s="29"/>
      <c r="F7" s="26"/>
      <c r="G7" s="26"/>
      <c r="H7" s="26"/>
      <c r="I7" s="21"/>
    </row>
    <row r="8" spans="1:9" s="7" customFormat="1" ht="13.5" thickBot="1" x14ac:dyDescent="0.25">
      <c r="A8" s="9"/>
      <c r="B8" s="9"/>
      <c r="C8" s="29" t="s">
        <v>145</v>
      </c>
      <c r="D8" s="46"/>
      <c r="E8" s="28"/>
      <c r="F8" s="26"/>
      <c r="G8" s="26"/>
      <c r="H8" s="26"/>
      <c r="I8" s="25"/>
    </row>
    <row r="9" spans="1:9" x14ac:dyDescent="0.2">
      <c r="A9" s="431" t="s">
        <v>146</v>
      </c>
      <c r="B9" s="433" t="s">
        <v>0</v>
      </c>
      <c r="C9" s="435" t="s">
        <v>1</v>
      </c>
      <c r="D9" s="435" t="s">
        <v>2</v>
      </c>
      <c r="E9" s="435" t="s">
        <v>3</v>
      </c>
      <c r="F9" s="427" t="s">
        <v>4</v>
      </c>
      <c r="G9" s="428"/>
      <c r="H9" s="429" t="s">
        <v>5</v>
      </c>
      <c r="I9" s="430"/>
    </row>
    <row r="10" spans="1:9" ht="13.5" thickBot="1" x14ac:dyDescent="0.25">
      <c r="A10" s="432"/>
      <c r="B10" s="434"/>
      <c r="C10" s="436"/>
      <c r="D10" s="436"/>
      <c r="E10" s="436"/>
      <c r="F10" s="255" t="s">
        <v>6</v>
      </c>
      <c r="G10" s="270" t="s">
        <v>7</v>
      </c>
      <c r="H10" s="277" t="s">
        <v>6</v>
      </c>
      <c r="I10" s="184" t="s">
        <v>7</v>
      </c>
    </row>
    <row r="11" spans="1:9" ht="15" customHeight="1" thickBot="1" x14ac:dyDescent="0.25">
      <c r="A11" s="221">
        <v>1</v>
      </c>
      <c r="B11" s="186">
        <v>2</v>
      </c>
      <c r="C11" s="235">
        <v>3</v>
      </c>
      <c r="D11" s="235">
        <v>4</v>
      </c>
      <c r="E11" s="235">
        <v>5</v>
      </c>
      <c r="F11" s="256">
        <v>6</v>
      </c>
      <c r="G11" s="271">
        <v>7</v>
      </c>
      <c r="H11" s="278">
        <v>8</v>
      </c>
      <c r="I11" s="185">
        <v>9</v>
      </c>
    </row>
    <row r="12" spans="1:9" ht="14.25" customHeight="1" x14ac:dyDescent="0.2">
      <c r="A12" s="222"/>
      <c r="B12" s="233"/>
      <c r="C12" s="236" t="s">
        <v>147</v>
      </c>
      <c r="D12" s="249"/>
      <c r="E12" s="249"/>
      <c r="F12" s="257"/>
      <c r="G12" s="272"/>
      <c r="H12" s="279"/>
      <c r="I12" s="280"/>
    </row>
    <row r="13" spans="1:9" ht="14.25" customHeight="1" x14ac:dyDescent="0.2">
      <c r="A13" s="223"/>
      <c r="B13" s="234"/>
      <c r="C13" s="237" t="s">
        <v>353</v>
      </c>
      <c r="D13" s="246"/>
      <c r="E13" s="246"/>
      <c r="F13" s="258"/>
      <c r="G13" s="273"/>
      <c r="H13" s="281"/>
      <c r="I13" s="105"/>
    </row>
    <row r="14" spans="1:9" s="14" customFormat="1" ht="13.5" customHeight="1" x14ac:dyDescent="0.2">
      <c r="A14" s="224" t="s">
        <v>107</v>
      </c>
      <c r="B14" s="60" t="s">
        <v>8</v>
      </c>
      <c r="C14" s="238" t="s">
        <v>133</v>
      </c>
      <c r="D14" s="246" t="s">
        <v>134</v>
      </c>
      <c r="E14" s="101">
        <v>2</v>
      </c>
      <c r="F14" s="259"/>
      <c r="G14" s="274">
        <v>0</v>
      </c>
      <c r="H14" s="282"/>
      <c r="I14" s="106">
        <f>ROUND(E14*G14,2)</f>
        <v>0</v>
      </c>
    </row>
    <row r="15" spans="1:9" ht="26.45" customHeight="1" x14ac:dyDescent="0.2">
      <c r="A15" s="192" t="s">
        <v>11</v>
      </c>
      <c r="B15" s="58" t="s">
        <v>135</v>
      </c>
      <c r="C15" s="239" t="s">
        <v>136</v>
      </c>
      <c r="D15" s="250" t="s">
        <v>137</v>
      </c>
      <c r="E15" s="99">
        <v>1</v>
      </c>
      <c r="F15" s="260">
        <v>0</v>
      </c>
      <c r="G15" s="273"/>
      <c r="H15" s="283">
        <f>ROUND(E15*F15,2)</f>
        <v>0</v>
      </c>
      <c r="I15" s="105"/>
    </row>
    <row r="16" spans="1:9" ht="27.95" customHeight="1" x14ac:dyDescent="0.2">
      <c r="A16" s="192" t="s">
        <v>15</v>
      </c>
      <c r="B16" s="58" t="s">
        <v>135</v>
      </c>
      <c r="C16" s="239" t="s">
        <v>138</v>
      </c>
      <c r="D16" s="250" t="s">
        <v>137</v>
      </c>
      <c r="E16" s="99">
        <v>1</v>
      </c>
      <c r="F16" s="260">
        <v>0</v>
      </c>
      <c r="G16" s="273"/>
      <c r="H16" s="283">
        <f>ROUND(E16*F16,2)</f>
        <v>0</v>
      </c>
      <c r="I16" s="105"/>
    </row>
    <row r="17" spans="1:9" s="14" customFormat="1" ht="25.5" customHeight="1" x14ac:dyDescent="0.2">
      <c r="A17" s="224" t="s">
        <v>24</v>
      </c>
      <c r="B17" s="60" t="s">
        <v>8</v>
      </c>
      <c r="C17" s="238" t="s">
        <v>139</v>
      </c>
      <c r="D17" s="246" t="s">
        <v>140</v>
      </c>
      <c r="E17" s="101">
        <v>4</v>
      </c>
      <c r="F17" s="259"/>
      <c r="G17" s="343">
        <v>0</v>
      </c>
      <c r="H17" s="344"/>
      <c r="I17" s="127">
        <f>ROUND(E17*G17,2)</f>
        <v>0</v>
      </c>
    </row>
    <row r="18" spans="1:9" ht="14.25" customHeight="1" x14ac:dyDescent="0.2">
      <c r="A18" s="192" t="s">
        <v>26</v>
      </c>
      <c r="B18" s="58" t="s">
        <v>135</v>
      </c>
      <c r="C18" s="239" t="s">
        <v>141</v>
      </c>
      <c r="D18" s="250" t="s">
        <v>134</v>
      </c>
      <c r="E18" s="99">
        <v>4</v>
      </c>
      <c r="F18" s="260">
        <v>0</v>
      </c>
      <c r="G18" s="345"/>
      <c r="H18" s="346">
        <f>ROUND(E18*F18,2)</f>
        <v>0</v>
      </c>
      <c r="I18" s="117"/>
    </row>
    <row r="19" spans="1:9" ht="14.25" customHeight="1" x14ac:dyDescent="0.2">
      <c r="A19" s="225" t="s">
        <v>113</v>
      </c>
      <c r="B19" s="144" t="s">
        <v>135</v>
      </c>
      <c r="C19" s="240" t="s">
        <v>142</v>
      </c>
      <c r="D19" s="251" t="s">
        <v>137</v>
      </c>
      <c r="E19" s="265">
        <v>4</v>
      </c>
      <c r="F19" s="261">
        <v>0</v>
      </c>
      <c r="G19" s="347"/>
      <c r="H19" s="348">
        <f>ROUND(E19*F19,2)</f>
        <v>0</v>
      </c>
      <c r="I19" s="149"/>
    </row>
    <row r="20" spans="1:9" s="2" customFormat="1" ht="38.25" x14ac:dyDescent="0.25">
      <c r="A20" s="226">
        <v>3</v>
      </c>
      <c r="B20" s="61" t="s">
        <v>8</v>
      </c>
      <c r="C20" s="241" t="s">
        <v>9</v>
      </c>
      <c r="D20" s="118" t="s">
        <v>10</v>
      </c>
      <c r="E20" s="118">
        <f>2</f>
        <v>2</v>
      </c>
      <c r="F20" s="93"/>
      <c r="G20" s="349">
        <v>0</v>
      </c>
      <c r="H20" s="350"/>
      <c r="I20" s="109">
        <f>E20*G20</f>
        <v>0</v>
      </c>
    </row>
    <row r="21" spans="1:9" s="2" customFormat="1" x14ac:dyDescent="0.25">
      <c r="A21" s="227" t="s">
        <v>29</v>
      </c>
      <c r="B21" s="55" t="s">
        <v>12</v>
      </c>
      <c r="C21" s="242" t="s">
        <v>13</v>
      </c>
      <c r="D21" s="112" t="s">
        <v>14</v>
      </c>
      <c r="E21" s="112">
        <f>4</f>
        <v>4</v>
      </c>
      <c r="F21" s="93">
        <v>0</v>
      </c>
      <c r="G21" s="351"/>
      <c r="H21" s="350">
        <f>E21*F21</f>
        <v>0</v>
      </c>
      <c r="I21" s="111"/>
    </row>
    <row r="22" spans="1:9" s="2" customFormat="1" x14ac:dyDescent="0.25">
      <c r="A22" s="227" t="s">
        <v>108</v>
      </c>
      <c r="B22" s="55" t="s">
        <v>12</v>
      </c>
      <c r="C22" s="242" t="s">
        <v>16</v>
      </c>
      <c r="D22" s="112" t="s">
        <v>14</v>
      </c>
      <c r="E22" s="112">
        <f>2</f>
        <v>2</v>
      </c>
      <c r="F22" s="93">
        <v>0</v>
      </c>
      <c r="G22" s="351"/>
      <c r="H22" s="350">
        <f>E22*F22</f>
        <v>0</v>
      </c>
      <c r="I22" s="111"/>
    </row>
    <row r="23" spans="1:9" s="2" customFormat="1" x14ac:dyDescent="0.25">
      <c r="A23" s="227" t="s">
        <v>271</v>
      </c>
      <c r="B23" s="55" t="s">
        <v>12</v>
      </c>
      <c r="C23" s="242" t="s">
        <v>18</v>
      </c>
      <c r="D23" s="112" t="s">
        <v>14</v>
      </c>
      <c r="E23" s="112">
        <f>2</f>
        <v>2</v>
      </c>
      <c r="F23" s="93">
        <v>0</v>
      </c>
      <c r="G23" s="351"/>
      <c r="H23" s="350">
        <f>E23*F23</f>
        <v>0</v>
      </c>
      <c r="I23" s="111"/>
    </row>
    <row r="24" spans="1:9" s="2" customFormat="1" ht="25.5" x14ac:dyDescent="0.25">
      <c r="A24" s="227" t="s">
        <v>272</v>
      </c>
      <c r="B24" s="55" t="s">
        <v>12</v>
      </c>
      <c r="C24" s="242" t="s">
        <v>20</v>
      </c>
      <c r="D24" s="112" t="s">
        <v>14</v>
      </c>
      <c r="E24" s="112">
        <f>2</f>
        <v>2</v>
      </c>
      <c r="F24" s="93">
        <v>0</v>
      </c>
      <c r="G24" s="351"/>
      <c r="H24" s="350">
        <f>E24*F24</f>
        <v>0</v>
      </c>
      <c r="I24" s="111"/>
    </row>
    <row r="25" spans="1:9" s="2" customFormat="1" ht="17.45" customHeight="1" x14ac:dyDescent="0.25">
      <c r="A25" s="227" t="s">
        <v>273</v>
      </c>
      <c r="B25" s="55" t="s">
        <v>12</v>
      </c>
      <c r="C25" s="242" t="s">
        <v>22</v>
      </c>
      <c r="D25" s="112" t="s">
        <v>23</v>
      </c>
      <c r="E25" s="112">
        <f>2</f>
        <v>2</v>
      </c>
      <c r="F25" s="93">
        <v>0</v>
      </c>
      <c r="G25" s="351"/>
      <c r="H25" s="350">
        <f>E25*F25</f>
        <v>0</v>
      </c>
      <c r="I25" s="111"/>
    </row>
    <row r="26" spans="1:9" s="16" customFormat="1" ht="25.5" x14ac:dyDescent="0.25">
      <c r="A26" s="228" t="s">
        <v>30</v>
      </c>
      <c r="B26" s="61" t="s">
        <v>8</v>
      </c>
      <c r="C26" s="241" t="s">
        <v>25</v>
      </c>
      <c r="D26" s="118" t="s">
        <v>14</v>
      </c>
      <c r="E26" s="118">
        <f>2</f>
        <v>2</v>
      </c>
      <c r="F26" s="262"/>
      <c r="G26" s="349">
        <v>0</v>
      </c>
      <c r="H26" s="352"/>
      <c r="I26" s="109">
        <f>E26*G26</f>
        <v>0</v>
      </c>
    </row>
    <row r="27" spans="1:9" s="17" customFormat="1" x14ac:dyDescent="0.25">
      <c r="A27" s="227" t="s">
        <v>31</v>
      </c>
      <c r="B27" s="55" t="s">
        <v>12</v>
      </c>
      <c r="C27" s="242" t="s">
        <v>27</v>
      </c>
      <c r="D27" s="112" t="s">
        <v>14</v>
      </c>
      <c r="E27" s="112">
        <f>2</f>
        <v>2</v>
      </c>
      <c r="F27" s="93">
        <v>0</v>
      </c>
      <c r="G27" s="351"/>
      <c r="H27" s="350">
        <f>E27*F27</f>
        <v>0</v>
      </c>
      <c r="I27" s="111"/>
    </row>
    <row r="28" spans="1:9" s="14" customFormat="1" ht="25.5" x14ac:dyDescent="0.2">
      <c r="A28" s="224" t="s">
        <v>32</v>
      </c>
      <c r="B28" s="60" t="s">
        <v>8</v>
      </c>
      <c r="C28" s="238" t="s">
        <v>366</v>
      </c>
      <c r="D28" s="246" t="s">
        <v>134</v>
      </c>
      <c r="E28" s="101">
        <v>5</v>
      </c>
      <c r="F28" s="259"/>
      <c r="G28" s="343">
        <v>0</v>
      </c>
      <c r="H28" s="344"/>
      <c r="I28" s="127">
        <f>ROUND(E28*G28,2)</f>
        <v>0</v>
      </c>
    </row>
    <row r="29" spans="1:9" ht="14.25" customHeight="1" x14ac:dyDescent="0.2">
      <c r="A29" s="192" t="s">
        <v>33</v>
      </c>
      <c r="B29" s="58" t="s">
        <v>135</v>
      </c>
      <c r="C29" s="239" t="s">
        <v>369</v>
      </c>
      <c r="D29" s="250" t="s">
        <v>134</v>
      </c>
      <c r="E29" s="99">
        <v>5</v>
      </c>
      <c r="F29" s="260">
        <v>0</v>
      </c>
      <c r="G29" s="345"/>
      <c r="H29" s="346">
        <f>ROUND(E29*F29,2)</f>
        <v>0</v>
      </c>
      <c r="I29" s="117"/>
    </row>
    <row r="30" spans="1:9" s="14" customFormat="1" ht="25.5" x14ac:dyDescent="0.2">
      <c r="A30" s="224" t="s">
        <v>34</v>
      </c>
      <c r="B30" s="60" t="s">
        <v>8</v>
      </c>
      <c r="C30" s="238" t="s">
        <v>367</v>
      </c>
      <c r="D30" s="246" t="s">
        <v>134</v>
      </c>
      <c r="E30" s="101">
        <v>8</v>
      </c>
      <c r="F30" s="259"/>
      <c r="G30" s="343">
        <v>0</v>
      </c>
      <c r="H30" s="344"/>
      <c r="I30" s="127">
        <f>ROUND(E30*G30,2)</f>
        <v>0</v>
      </c>
    </row>
    <row r="31" spans="1:9" ht="14.25" customHeight="1" x14ac:dyDescent="0.2">
      <c r="A31" s="192" t="s">
        <v>35</v>
      </c>
      <c r="B31" s="58" t="s">
        <v>135</v>
      </c>
      <c r="C31" s="239" t="s">
        <v>198</v>
      </c>
      <c r="D31" s="250" t="s">
        <v>134</v>
      </c>
      <c r="E31" s="99">
        <v>1</v>
      </c>
      <c r="F31" s="260">
        <v>0</v>
      </c>
      <c r="G31" s="345"/>
      <c r="H31" s="346">
        <f>ROUND(E31*F31,2)</f>
        <v>0</v>
      </c>
      <c r="I31" s="117"/>
    </row>
    <row r="32" spans="1:9" ht="14.25" customHeight="1" x14ac:dyDescent="0.2">
      <c r="A32" s="192" t="s">
        <v>118</v>
      </c>
      <c r="B32" s="58" t="s">
        <v>135</v>
      </c>
      <c r="C32" s="239" t="s">
        <v>368</v>
      </c>
      <c r="D32" s="250" t="s">
        <v>134</v>
      </c>
      <c r="E32" s="99">
        <v>7</v>
      </c>
      <c r="F32" s="260">
        <v>0</v>
      </c>
      <c r="G32" s="345"/>
      <c r="H32" s="346">
        <f>ROUND(E32*F32,2)</f>
        <v>0</v>
      </c>
      <c r="I32" s="117"/>
    </row>
    <row r="33" spans="1:10" s="1" customFormat="1" ht="15" x14ac:dyDescent="0.25">
      <c r="A33" s="229"/>
      <c r="B33" s="187"/>
      <c r="C33" s="243" t="s">
        <v>354</v>
      </c>
      <c r="D33" s="97"/>
      <c r="E33" s="97"/>
      <c r="F33" s="263"/>
      <c r="G33" s="275"/>
      <c r="H33" s="284"/>
      <c r="I33" s="104"/>
    </row>
    <row r="34" spans="1:10" s="14" customFormat="1" ht="25.5" x14ac:dyDescent="0.2">
      <c r="A34" s="224" t="s">
        <v>41</v>
      </c>
      <c r="B34" s="60" t="s">
        <v>8</v>
      </c>
      <c r="C34" s="238" t="s">
        <v>37</v>
      </c>
      <c r="D34" s="246" t="s">
        <v>152</v>
      </c>
      <c r="E34" s="101">
        <v>20</v>
      </c>
      <c r="F34" s="259"/>
      <c r="G34" s="343">
        <v>0</v>
      </c>
      <c r="H34" s="344"/>
      <c r="I34" s="127">
        <f>ROUND(E34*G34,2)</f>
        <v>0</v>
      </c>
    </row>
    <row r="35" spans="1:10" ht="14.25" customHeight="1" x14ac:dyDescent="0.2">
      <c r="A35" s="192" t="s">
        <v>42</v>
      </c>
      <c r="B35" s="58" t="s">
        <v>135</v>
      </c>
      <c r="C35" s="239" t="s">
        <v>154</v>
      </c>
      <c r="D35" s="250" t="s">
        <v>38</v>
      </c>
      <c r="E35" s="99">
        <v>20</v>
      </c>
      <c r="F35" s="260">
        <v>0</v>
      </c>
      <c r="G35" s="345"/>
      <c r="H35" s="346">
        <f>ROUND(E35*F35,2)</f>
        <v>0</v>
      </c>
      <c r="I35" s="117"/>
    </row>
    <row r="36" spans="1:10" ht="14.25" customHeight="1" x14ac:dyDescent="0.2">
      <c r="A36" s="192" t="s">
        <v>156</v>
      </c>
      <c r="B36" s="58" t="s">
        <v>135</v>
      </c>
      <c r="C36" s="239" t="s">
        <v>356</v>
      </c>
      <c r="D36" s="250" t="s">
        <v>14</v>
      </c>
      <c r="E36" s="99">
        <f>ROUND(E35/1.25,0)</f>
        <v>16</v>
      </c>
      <c r="F36" s="260">
        <v>0</v>
      </c>
      <c r="G36" s="345"/>
      <c r="H36" s="346">
        <f>ROUND(E36*F36,2)</f>
        <v>0</v>
      </c>
      <c r="I36" s="117"/>
    </row>
    <row r="37" spans="1:10" s="14" customFormat="1" ht="25.5" x14ac:dyDescent="0.2">
      <c r="A37" s="224" t="s">
        <v>43</v>
      </c>
      <c r="B37" s="60" t="s">
        <v>8</v>
      </c>
      <c r="C37" s="238" t="s">
        <v>49</v>
      </c>
      <c r="D37" s="246" t="s">
        <v>152</v>
      </c>
      <c r="E37" s="101">
        <v>50</v>
      </c>
      <c r="F37" s="259"/>
      <c r="G37" s="343">
        <v>0</v>
      </c>
      <c r="H37" s="344"/>
      <c r="I37" s="127">
        <f>ROUND(E37*G37,2)</f>
        <v>0</v>
      </c>
      <c r="J37" s="31"/>
    </row>
    <row r="38" spans="1:10" ht="14.25" customHeight="1" x14ac:dyDescent="0.2">
      <c r="A38" s="192" t="s">
        <v>44</v>
      </c>
      <c r="B38" s="58" t="s">
        <v>135</v>
      </c>
      <c r="C38" s="239" t="s">
        <v>155</v>
      </c>
      <c r="D38" s="250" t="s">
        <v>38</v>
      </c>
      <c r="E38" s="99">
        <v>50</v>
      </c>
      <c r="F38" s="260">
        <v>0</v>
      </c>
      <c r="G38" s="345"/>
      <c r="H38" s="346">
        <f>ROUND(E38*F38,2)</f>
        <v>0</v>
      </c>
      <c r="I38" s="117"/>
    </row>
    <row r="39" spans="1:10" ht="14.25" customHeight="1" x14ac:dyDescent="0.2">
      <c r="A39" s="192" t="s">
        <v>45</v>
      </c>
      <c r="B39" s="58" t="s">
        <v>135</v>
      </c>
      <c r="C39" s="239" t="s">
        <v>372</v>
      </c>
      <c r="D39" s="250" t="s">
        <v>14</v>
      </c>
      <c r="E39" s="99">
        <f>ROUND(E38/1.25,0)</f>
        <v>40</v>
      </c>
      <c r="F39" s="260">
        <v>0</v>
      </c>
      <c r="G39" s="345"/>
      <c r="H39" s="346">
        <f>ROUND(E39*F39,2)</f>
        <v>0</v>
      </c>
      <c r="I39" s="117"/>
    </row>
    <row r="40" spans="1:10" ht="25.5" x14ac:dyDescent="0.2">
      <c r="A40" s="192" t="s">
        <v>120</v>
      </c>
      <c r="B40" s="58" t="s">
        <v>135</v>
      </c>
      <c r="C40" s="239" t="s">
        <v>450</v>
      </c>
      <c r="D40" s="250" t="s">
        <v>38</v>
      </c>
      <c r="E40" s="266">
        <v>0.6</v>
      </c>
      <c r="F40" s="260">
        <v>0</v>
      </c>
      <c r="G40" s="345"/>
      <c r="H40" s="346">
        <f>ROUND(E40*F40,2)</f>
        <v>0</v>
      </c>
      <c r="I40" s="117"/>
    </row>
    <row r="41" spans="1:10" s="1" customFormat="1" ht="25.5" x14ac:dyDescent="0.25">
      <c r="A41" s="230" t="s">
        <v>46</v>
      </c>
      <c r="B41" s="60" t="s">
        <v>8</v>
      </c>
      <c r="C41" s="241" t="s">
        <v>370</v>
      </c>
      <c r="D41" s="252" t="s">
        <v>14</v>
      </c>
      <c r="E41" s="252">
        <v>4</v>
      </c>
      <c r="F41" s="264"/>
      <c r="G41" s="276">
        <v>0</v>
      </c>
      <c r="H41" s="285"/>
      <c r="I41" s="286">
        <f>E41*G41</f>
        <v>0</v>
      </c>
    </row>
    <row r="42" spans="1:10" x14ac:dyDescent="0.2">
      <c r="A42" s="192" t="s">
        <v>47</v>
      </c>
      <c r="B42" s="58" t="s">
        <v>135</v>
      </c>
      <c r="C42" s="239" t="s">
        <v>451</v>
      </c>
      <c r="D42" s="250" t="s">
        <v>134</v>
      </c>
      <c r="E42" s="267">
        <f>E41</f>
        <v>4</v>
      </c>
      <c r="F42" s="260">
        <v>0</v>
      </c>
      <c r="G42" s="345"/>
      <c r="H42" s="346">
        <f>ROUND(E42*F42,2)</f>
        <v>0</v>
      </c>
      <c r="I42" s="117"/>
    </row>
    <row r="43" spans="1:10" s="1" customFormat="1" ht="15" x14ac:dyDescent="0.25">
      <c r="A43" s="229" t="s">
        <v>121</v>
      </c>
      <c r="B43" s="58" t="s">
        <v>135</v>
      </c>
      <c r="C43" s="239" t="s">
        <v>199</v>
      </c>
      <c r="D43" s="97" t="s">
        <v>14</v>
      </c>
      <c r="E43" s="97">
        <f>E41</f>
        <v>4</v>
      </c>
      <c r="F43" s="263">
        <v>0</v>
      </c>
      <c r="G43" s="275"/>
      <c r="H43" s="284">
        <f>E43*F43</f>
        <v>0</v>
      </c>
      <c r="I43" s="104"/>
    </row>
    <row r="44" spans="1:10" s="14" customFormat="1" ht="25.5" customHeight="1" x14ac:dyDescent="0.2">
      <c r="A44" s="224" t="s">
        <v>48</v>
      </c>
      <c r="B44" s="60" t="s">
        <v>8</v>
      </c>
      <c r="C44" s="238" t="s">
        <v>54</v>
      </c>
      <c r="D44" s="246" t="s">
        <v>152</v>
      </c>
      <c r="E44" s="101">
        <v>64</v>
      </c>
      <c r="F44" s="259"/>
      <c r="G44" s="343">
        <v>0</v>
      </c>
      <c r="H44" s="344"/>
      <c r="I44" s="127">
        <f>ROUND(E44*G44,2)</f>
        <v>0</v>
      </c>
    </row>
    <row r="45" spans="1:10" ht="14.25" customHeight="1" x14ac:dyDescent="0.2">
      <c r="A45" s="192" t="s">
        <v>50</v>
      </c>
      <c r="B45" s="58" t="s">
        <v>135</v>
      </c>
      <c r="C45" s="239" t="s">
        <v>157</v>
      </c>
      <c r="D45" s="250" t="s">
        <v>38</v>
      </c>
      <c r="E45" s="99">
        <f>E44</f>
        <v>64</v>
      </c>
      <c r="F45" s="260">
        <v>0</v>
      </c>
      <c r="G45" s="345"/>
      <c r="H45" s="346">
        <f>ROUND(E45*F45,2)</f>
        <v>0</v>
      </c>
      <c r="I45" s="117"/>
    </row>
    <row r="46" spans="1:10" ht="14.25" customHeight="1" x14ac:dyDescent="0.2">
      <c r="A46" s="192" t="s">
        <v>51</v>
      </c>
      <c r="B46" s="58" t="s">
        <v>135</v>
      </c>
      <c r="C46" s="239" t="s">
        <v>357</v>
      </c>
      <c r="D46" s="250" t="s">
        <v>14</v>
      </c>
      <c r="E46" s="99">
        <f>ROUND(E45/1.15,0)</f>
        <v>56</v>
      </c>
      <c r="F46" s="260">
        <v>0</v>
      </c>
      <c r="G46" s="345"/>
      <c r="H46" s="346">
        <f>ROUND(E46*F46,2)</f>
        <v>0</v>
      </c>
      <c r="I46" s="117"/>
    </row>
    <row r="47" spans="1:10" ht="25.5" x14ac:dyDescent="0.2">
      <c r="A47" s="192" t="s">
        <v>163</v>
      </c>
      <c r="B47" s="58" t="s">
        <v>135</v>
      </c>
      <c r="C47" s="239" t="s">
        <v>158</v>
      </c>
      <c r="D47" s="250" t="s">
        <v>38</v>
      </c>
      <c r="E47" s="266">
        <v>3.6</v>
      </c>
      <c r="F47" s="260">
        <v>0</v>
      </c>
      <c r="G47" s="345"/>
      <c r="H47" s="346">
        <f>ROUND(E47*F47,2)</f>
        <v>0</v>
      </c>
      <c r="I47" s="117"/>
    </row>
    <row r="48" spans="1:10" s="1" customFormat="1" ht="25.5" x14ac:dyDescent="0.25">
      <c r="A48" s="230" t="s">
        <v>52</v>
      </c>
      <c r="B48" s="60" t="s">
        <v>8</v>
      </c>
      <c r="C48" s="241" t="s">
        <v>365</v>
      </c>
      <c r="D48" s="252" t="s">
        <v>14</v>
      </c>
      <c r="E48" s="252">
        <v>1</v>
      </c>
      <c r="F48" s="264"/>
      <c r="G48" s="276">
        <v>0</v>
      </c>
      <c r="H48" s="285"/>
      <c r="I48" s="286">
        <f>E48*G48</f>
        <v>0</v>
      </c>
    </row>
    <row r="49" spans="1:9" x14ac:dyDescent="0.2">
      <c r="A49" s="192" t="s">
        <v>53</v>
      </c>
      <c r="B49" s="58" t="s">
        <v>135</v>
      </c>
      <c r="C49" s="239" t="s">
        <v>451</v>
      </c>
      <c r="D49" s="250" t="s">
        <v>134</v>
      </c>
      <c r="E49" s="267">
        <f>E50</f>
        <v>1</v>
      </c>
      <c r="F49" s="260">
        <v>0</v>
      </c>
      <c r="G49" s="345"/>
      <c r="H49" s="346">
        <f>ROUND(E49*F49,2)</f>
        <v>0</v>
      </c>
      <c r="I49" s="117"/>
    </row>
    <row r="50" spans="1:9" s="1" customFormat="1" ht="15" x14ac:dyDescent="0.25">
      <c r="A50" s="229" t="s">
        <v>122</v>
      </c>
      <c r="B50" s="58" t="s">
        <v>135</v>
      </c>
      <c r="C50" s="239" t="s">
        <v>199</v>
      </c>
      <c r="D50" s="97" t="s">
        <v>14</v>
      </c>
      <c r="E50" s="97">
        <f>E48</f>
        <v>1</v>
      </c>
      <c r="F50" s="263">
        <v>0</v>
      </c>
      <c r="G50" s="275"/>
      <c r="H50" s="284">
        <f>E50*F50</f>
        <v>0</v>
      </c>
      <c r="I50" s="104"/>
    </row>
    <row r="51" spans="1:9" s="14" customFormat="1" ht="25.5" x14ac:dyDescent="0.2">
      <c r="A51" s="224" t="s">
        <v>123</v>
      </c>
      <c r="B51" s="60" t="s">
        <v>8</v>
      </c>
      <c r="C51" s="238" t="s">
        <v>64</v>
      </c>
      <c r="D51" s="246" t="s">
        <v>38</v>
      </c>
      <c r="E51" s="101">
        <f>E52</f>
        <v>92</v>
      </c>
      <c r="F51" s="259"/>
      <c r="G51" s="343">
        <v>0</v>
      </c>
      <c r="H51" s="344"/>
      <c r="I51" s="127">
        <f>ROUND(E51*G51,2)</f>
        <v>0</v>
      </c>
    </row>
    <row r="52" spans="1:9" ht="14.25" customHeight="1" x14ac:dyDescent="0.2">
      <c r="A52" s="192" t="s">
        <v>55</v>
      </c>
      <c r="B52" s="58" t="s">
        <v>135</v>
      </c>
      <c r="C52" s="239" t="s">
        <v>160</v>
      </c>
      <c r="D52" s="250" t="s">
        <v>38</v>
      </c>
      <c r="E52" s="99">
        <v>92</v>
      </c>
      <c r="F52" s="260">
        <v>0</v>
      </c>
      <c r="G52" s="345"/>
      <c r="H52" s="346">
        <f>ROUND(E52*F52,2)</f>
        <v>0</v>
      </c>
      <c r="I52" s="117"/>
    </row>
    <row r="53" spans="1:9" ht="14.25" customHeight="1" x14ac:dyDescent="0.2">
      <c r="A53" s="192" t="s">
        <v>56</v>
      </c>
      <c r="B53" s="58" t="s">
        <v>135</v>
      </c>
      <c r="C53" s="239" t="s">
        <v>358</v>
      </c>
      <c r="D53" s="250" t="s">
        <v>14</v>
      </c>
      <c r="E53" s="99">
        <f>ROUND(E52/1.15,0)</f>
        <v>80</v>
      </c>
      <c r="F53" s="260">
        <v>0</v>
      </c>
      <c r="G53" s="345"/>
      <c r="H53" s="346">
        <f>ROUND(E53*F53,2)</f>
        <v>0</v>
      </c>
      <c r="I53" s="117"/>
    </row>
    <row r="54" spans="1:9" ht="25.5" x14ac:dyDescent="0.2">
      <c r="A54" s="192" t="s">
        <v>170</v>
      </c>
      <c r="B54" s="58" t="s">
        <v>135</v>
      </c>
      <c r="C54" s="239" t="s">
        <v>158</v>
      </c>
      <c r="D54" s="250" t="s">
        <v>38</v>
      </c>
      <c r="E54" s="266">
        <v>3.2</v>
      </c>
      <c r="F54" s="260">
        <v>0</v>
      </c>
      <c r="G54" s="345"/>
      <c r="H54" s="346">
        <f>ROUND(E54*F54,2)</f>
        <v>0</v>
      </c>
      <c r="I54" s="117"/>
    </row>
    <row r="55" spans="1:9" s="14" customFormat="1" ht="26.25" customHeight="1" x14ac:dyDescent="0.2">
      <c r="A55" s="224" t="s">
        <v>57</v>
      </c>
      <c r="B55" s="60" t="s">
        <v>8</v>
      </c>
      <c r="C55" s="238" t="s">
        <v>67</v>
      </c>
      <c r="D55" s="246" t="s">
        <v>152</v>
      </c>
      <c r="E55" s="101">
        <f>E56</f>
        <v>89</v>
      </c>
      <c r="F55" s="259"/>
      <c r="G55" s="343">
        <v>0</v>
      </c>
      <c r="H55" s="344"/>
      <c r="I55" s="127">
        <f>ROUND(E55*G55,2)</f>
        <v>0</v>
      </c>
    </row>
    <row r="56" spans="1:9" ht="14.25" customHeight="1" x14ac:dyDescent="0.2">
      <c r="A56" s="192" t="s">
        <v>58</v>
      </c>
      <c r="B56" s="58" t="s">
        <v>135</v>
      </c>
      <c r="C56" s="239" t="s">
        <v>162</v>
      </c>
      <c r="D56" s="250" t="s">
        <v>38</v>
      </c>
      <c r="E56" s="99">
        <v>89</v>
      </c>
      <c r="F56" s="260">
        <v>0</v>
      </c>
      <c r="G56" s="345"/>
      <c r="H56" s="346">
        <f>ROUND(E56*F56,2)</f>
        <v>0</v>
      </c>
      <c r="I56" s="117"/>
    </row>
    <row r="57" spans="1:9" ht="14.25" customHeight="1" x14ac:dyDescent="0.2">
      <c r="A57" s="192" t="s">
        <v>59</v>
      </c>
      <c r="B57" s="58" t="s">
        <v>135</v>
      </c>
      <c r="C57" s="239" t="s">
        <v>359</v>
      </c>
      <c r="D57" s="250" t="s">
        <v>14</v>
      </c>
      <c r="E57" s="99">
        <f>ROUND(E56/0.95,0)</f>
        <v>94</v>
      </c>
      <c r="F57" s="260">
        <v>0</v>
      </c>
      <c r="G57" s="345"/>
      <c r="H57" s="346">
        <f>ROUND(E57*F57,2)</f>
        <v>0</v>
      </c>
      <c r="I57" s="117"/>
    </row>
    <row r="58" spans="1:9" ht="25.5" x14ac:dyDescent="0.2">
      <c r="A58" s="192" t="s">
        <v>174</v>
      </c>
      <c r="B58" s="58" t="s">
        <v>135</v>
      </c>
      <c r="C58" s="239" t="s">
        <v>158</v>
      </c>
      <c r="D58" s="250" t="s">
        <v>38</v>
      </c>
      <c r="E58" s="266">
        <v>2.4</v>
      </c>
      <c r="F58" s="260">
        <v>0</v>
      </c>
      <c r="G58" s="345"/>
      <c r="H58" s="346">
        <f>ROUND(E58*F58,2)</f>
        <v>0</v>
      </c>
      <c r="I58" s="117"/>
    </row>
    <row r="59" spans="1:9" s="14" customFormat="1" ht="25.5" x14ac:dyDescent="0.2">
      <c r="A59" s="224" t="s">
        <v>60</v>
      </c>
      <c r="B59" s="60" t="s">
        <v>8</v>
      </c>
      <c r="C59" s="238" t="s">
        <v>164</v>
      </c>
      <c r="D59" s="246" t="s">
        <v>152</v>
      </c>
      <c r="E59" s="100">
        <f>E60</f>
        <v>254</v>
      </c>
      <c r="F59" s="259"/>
      <c r="G59" s="343">
        <v>0</v>
      </c>
      <c r="H59" s="344"/>
      <c r="I59" s="127">
        <f>ROUND(E59*G59,2)</f>
        <v>0</v>
      </c>
    </row>
    <row r="60" spans="1:9" ht="14.25" customHeight="1" x14ac:dyDescent="0.2">
      <c r="A60" s="192" t="s">
        <v>62</v>
      </c>
      <c r="B60" s="58" t="s">
        <v>135</v>
      </c>
      <c r="C60" s="239" t="s">
        <v>165</v>
      </c>
      <c r="D60" s="250" t="s">
        <v>38</v>
      </c>
      <c r="E60" s="267">
        <v>254</v>
      </c>
      <c r="F60" s="260">
        <v>0</v>
      </c>
      <c r="G60" s="345"/>
      <c r="H60" s="346">
        <f>ROUND(E60*F60,2)</f>
        <v>0</v>
      </c>
      <c r="I60" s="117"/>
    </row>
    <row r="61" spans="1:9" ht="14.25" customHeight="1" x14ac:dyDescent="0.2">
      <c r="A61" s="192" t="s">
        <v>63</v>
      </c>
      <c r="B61" s="58" t="s">
        <v>135</v>
      </c>
      <c r="C61" s="239" t="s">
        <v>371</v>
      </c>
      <c r="D61" s="250" t="s">
        <v>14</v>
      </c>
      <c r="E61" s="99">
        <f>ROUND(E60/0.8,0)</f>
        <v>318</v>
      </c>
      <c r="F61" s="260">
        <v>0</v>
      </c>
      <c r="G61" s="345"/>
      <c r="H61" s="346">
        <f>ROUND(E61*F61,2)</f>
        <v>0</v>
      </c>
      <c r="I61" s="117"/>
    </row>
    <row r="62" spans="1:9" ht="25.5" x14ac:dyDescent="0.2">
      <c r="A62" s="192" t="s">
        <v>274</v>
      </c>
      <c r="B62" s="58" t="s">
        <v>135</v>
      </c>
      <c r="C62" s="239" t="s">
        <v>167</v>
      </c>
      <c r="D62" s="250" t="s">
        <v>38</v>
      </c>
      <c r="E62" s="99">
        <v>12</v>
      </c>
      <c r="F62" s="260">
        <v>0</v>
      </c>
      <c r="G62" s="345"/>
      <c r="H62" s="346">
        <f>ROUND(E62*F62,2)</f>
        <v>0</v>
      </c>
      <c r="I62" s="117"/>
    </row>
    <row r="63" spans="1:9" s="14" customFormat="1" ht="25.5" x14ac:dyDescent="0.2">
      <c r="A63" s="224" t="s">
        <v>178</v>
      </c>
      <c r="B63" s="60" t="s">
        <v>8</v>
      </c>
      <c r="C63" s="238" t="s">
        <v>168</v>
      </c>
      <c r="D63" s="246" t="s">
        <v>152</v>
      </c>
      <c r="E63" s="101">
        <f>E64</f>
        <v>32</v>
      </c>
      <c r="F63" s="259"/>
      <c r="G63" s="343">
        <v>0</v>
      </c>
      <c r="H63" s="344"/>
      <c r="I63" s="127">
        <f>ROUND(E63*G63,2)</f>
        <v>0</v>
      </c>
    </row>
    <row r="64" spans="1:9" ht="14.25" customHeight="1" x14ac:dyDescent="0.2">
      <c r="A64" s="192" t="s">
        <v>65</v>
      </c>
      <c r="B64" s="58" t="s">
        <v>135</v>
      </c>
      <c r="C64" s="239" t="s">
        <v>169</v>
      </c>
      <c r="D64" s="250" t="s">
        <v>38</v>
      </c>
      <c r="E64" s="99">
        <v>32</v>
      </c>
      <c r="F64" s="260">
        <v>0</v>
      </c>
      <c r="G64" s="345"/>
      <c r="H64" s="346">
        <f>ROUND(E64*F64,2)</f>
        <v>0</v>
      </c>
      <c r="I64" s="117"/>
    </row>
    <row r="65" spans="1:9" ht="14.25" customHeight="1" x14ac:dyDescent="0.2">
      <c r="A65" s="192" t="s">
        <v>66</v>
      </c>
      <c r="B65" s="58" t="s">
        <v>135</v>
      </c>
      <c r="C65" s="239" t="s">
        <v>344</v>
      </c>
      <c r="D65" s="250" t="s">
        <v>14</v>
      </c>
      <c r="E65" s="99">
        <f>ROUND(E64/0.7,0)</f>
        <v>46</v>
      </c>
      <c r="F65" s="260">
        <v>0</v>
      </c>
      <c r="G65" s="345"/>
      <c r="H65" s="346">
        <f>ROUND(E65*F65,2)</f>
        <v>0</v>
      </c>
      <c r="I65" s="117"/>
    </row>
    <row r="66" spans="1:9" ht="25.5" x14ac:dyDescent="0.2">
      <c r="A66" s="192" t="s">
        <v>275</v>
      </c>
      <c r="B66" s="58" t="s">
        <v>135</v>
      </c>
      <c r="C66" s="240" t="s">
        <v>167</v>
      </c>
      <c r="D66" s="250" t="s">
        <v>38</v>
      </c>
      <c r="E66" s="99">
        <v>2</v>
      </c>
      <c r="F66" s="260">
        <v>0</v>
      </c>
      <c r="G66" s="345"/>
      <c r="H66" s="346">
        <f>ROUND(E66*F66,2)</f>
        <v>0</v>
      </c>
      <c r="I66" s="117"/>
    </row>
    <row r="67" spans="1:9" s="1" customFormat="1" ht="25.5" x14ac:dyDescent="0.25">
      <c r="A67" s="230" t="s">
        <v>179</v>
      </c>
      <c r="B67" s="60" t="s">
        <v>8</v>
      </c>
      <c r="C67" s="385" t="s">
        <v>363</v>
      </c>
      <c r="D67" s="252" t="s">
        <v>14</v>
      </c>
      <c r="E67" s="252">
        <f>SUM(E69:E72)</f>
        <v>12</v>
      </c>
      <c r="F67" s="264"/>
      <c r="G67" s="276">
        <v>0</v>
      </c>
      <c r="H67" s="285"/>
      <c r="I67" s="286">
        <f>E67*G67</f>
        <v>0</v>
      </c>
    </row>
    <row r="68" spans="1:9" x14ac:dyDescent="0.2">
      <c r="A68" s="192" t="s">
        <v>68</v>
      </c>
      <c r="B68" s="58" t="s">
        <v>135</v>
      </c>
      <c r="C68" s="287" t="s">
        <v>451</v>
      </c>
      <c r="D68" s="250" t="s">
        <v>134</v>
      </c>
      <c r="E68" s="267">
        <f>E69</f>
        <v>3</v>
      </c>
      <c r="F68" s="260">
        <v>0</v>
      </c>
      <c r="G68" s="345"/>
      <c r="H68" s="346">
        <f>ROUND(E68*F68,2)</f>
        <v>0</v>
      </c>
      <c r="I68" s="117"/>
    </row>
    <row r="69" spans="1:9" s="1" customFormat="1" ht="15" x14ac:dyDescent="0.25">
      <c r="A69" s="229" t="s">
        <v>69</v>
      </c>
      <c r="B69" s="58" t="s">
        <v>135</v>
      </c>
      <c r="C69" s="239" t="s">
        <v>199</v>
      </c>
      <c r="D69" s="97" t="s">
        <v>14</v>
      </c>
      <c r="E69" s="97">
        <v>3</v>
      </c>
      <c r="F69" s="263">
        <v>0</v>
      </c>
      <c r="G69" s="275"/>
      <c r="H69" s="284">
        <f>E69*F69</f>
        <v>0</v>
      </c>
      <c r="I69" s="104"/>
    </row>
    <row r="70" spans="1:9" x14ac:dyDescent="0.2">
      <c r="A70" s="192" t="s">
        <v>292</v>
      </c>
      <c r="B70" s="58" t="s">
        <v>135</v>
      </c>
      <c r="C70" s="239" t="s">
        <v>452</v>
      </c>
      <c r="D70" s="250" t="s">
        <v>134</v>
      </c>
      <c r="E70" s="267">
        <f>E71</f>
        <v>3</v>
      </c>
      <c r="F70" s="260">
        <v>0</v>
      </c>
      <c r="G70" s="345"/>
      <c r="H70" s="346">
        <f>ROUND(E70*F70,2)</f>
        <v>0</v>
      </c>
      <c r="I70" s="117"/>
    </row>
    <row r="71" spans="1:9" s="1" customFormat="1" ht="15" x14ac:dyDescent="0.25">
      <c r="A71" s="229" t="s">
        <v>293</v>
      </c>
      <c r="B71" s="58" t="s">
        <v>135</v>
      </c>
      <c r="C71" s="239" t="s">
        <v>459</v>
      </c>
      <c r="D71" s="97" t="s">
        <v>14</v>
      </c>
      <c r="E71" s="97">
        <v>3</v>
      </c>
      <c r="F71" s="263">
        <v>0</v>
      </c>
      <c r="G71" s="275"/>
      <c r="H71" s="284">
        <f>E71*F71</f>
        <v>0</v>
      </c>
      <c r="I71" s="104"/>
    </row>
    <row r="72" spans="1:9" ht="25.5" x14ac:dyDescent="0.2">
      <c r="A72" s="192" t="s">
        <v>392</v>
      </c>
      <c r="B72" s="58" t="s">
        <v>135</v>
      </c>
      <c r="C72" s="239" t="s">
        <v>364</v>
      </c>
      <c r="D72" s="250" t="s">
        <v>134</v>
      </c>
      <c r="E72" s="99">
        <v>3</v>
      </c>
      <c r="F72" s="260">
        <v>0</v>
      </c>
      <c r="G72" s="345"/>
      <c r="H72" s="346">
        <f>ROUND(E72*F72,2)</f>
        <v>0</v>
      </c>
      <c r="I72" s="117"/>
    </row>
    <row r="73" spans="1:9" s="14" customFormat="1" ht="25.5" x14ac:dyDescent="0.2">
      <c r="A73" s="224" t="s">
        <v>70</v>
      </c>
      <c r="B73" s="60" t="s">
        <v>8</v>
      </c>
      <c r="C73" s="238" t="s">
        <v>373</v>
      </c>
      <c r="D73" s="246" t="s">
        <v>152</v>
      </c>
      <c r="E73" s="101">
        <f>E74</f>
        <v>18</v>
      </c>
      <c r="F73" s="259"/>
      <c r="G73" s="343">
        <v>0</v>
      </c>
      <c r="H73" s="344"/>
      <c r="I73" s="127">
        <f>ROUND(E73*G73,2)</f>
        <v>0</v>
      </c>
    </row>
    <row r="74" spans="1:9" ht="14.25" customHeight="1" x14ac:dyDescent="0.2">
      <c r="A74" s="192" t="s">
        <v>71</v>
      </c>
      <c r="B74" s="58" t="s">
        <v>135</v>
      </c>
      <c r="C74" s="239" t="s">
        <v>172</v>
      </c>
      <c r="D74" s="250" t="s">
        <v>38</v>
      </c>
      <c r="E74" s="99">
        <v>18</v>
      </c>
      <c r="F74" s="260">
        <v>0</v>
      </c>
      <c r="G74" s="345"/>
      <c r="H74" s="346">
        <f>ROUND(E74*F74,2)</f>
        <v>0</v>
      </c>
      <c r="I74" s="117"/>
    </row>
    <row r="75" spans="1:9" ht="14.25" customHeight="1" x14ac:dyDescent="0.2">
      <c r="A75" s="192" t="s">
        <v>393</v>
      </c>
      <c r="B75" s="58" t="s">
        <v>135</v>
      </c>
      <c r="C75" s="239" t="s">
        <v>352</v>
      </c>
      <c r="D75" s="250" t="s">
        <v>14</v>
      </c>
      <c r="E75" s="99">
        <f>ROUNDUP(E74/0.7,0)</f>
        <v>26</v>
      </c>
      <c r="F75" s="260">
        <v>0</v>
      </c>
      <c r="G75" s="345"/>
      <c r="H75" s="346">
        <f>ROUND(E75*F75,2)</f>
        <v>0</v>
      </c>
      <c r="I75" s="117"/>
    </row>
    <row r="76" spans="1:9" ht="25.5" x14ac:dyDescent="0.2">
      <c r="A76" s="192" t="s">
        <v>394</v>
      </c>
      <c r="B76" s="58" t="s">
        <v>135</v>
      </c>
      <c r="C76" s="239" t="s">
        <v>167</v>
      </c>
      <c r="D76" s="250" t="s">
        <v>38</v>
      </c>
      <c r="E76" s="98">
        <v>0.6</v>
      </c>
      <c r="F76" s="260">
        <v>0</v>
      </c>
      <c r="G76" s="345"/>
      <c r="H76" s="346">
        <f>ROUND(E76*F76,2)</f>
        <v>0</v>
      </c>
      <c r="I76" s="117"/>
    </row>
    <row r="77" spans="1:9" s="1" customFormat="1" ht="25.5" x14ac:dyDescent="0.25">
      <c r="A77" s="230" t="s">
        <v>72</v>
      </c>
      <c r="B77" s="60" t="s">
        <v>8</v>
      </c>
      <c r="C77" s="241" t="s">
        <v>374</v>
      </c>
      <c r="D77" s="252" t="s">
        <v>14</v>
      </c>
      <c r="E77" s="252">
        <v>2</v>
      </c>
      <c r="F77" s="264"/>
      <c r="G77" s="276">
        <v>0</v>
      </c>
      <c r="H77" s="285"/>
      <c r="I77" s="286">
        <f>E77*G77</f>
        <v>0</v>
      </c>
    </row>
    <row r="78" spans="1:9" x14ac:dyDescent="0.2">
      <c r="A78" s="192" t="s">
        <v>73</v>
      </c>
      <c r="B78" s="58" t="s">
        <v>135</v>
      </c>
      <c r="C78" s="239" t="s">
        <v>453</v>
      </c>
      <c r="D78" s="250" t="s">
        <v>134</v>
      </c>
      <c r="E78" s="267">
        <f>E79</f>
        <v>2</v>
      </c>
      <c r="F78" s="260">
        <v>0</v>
      </c>
      <c r="G78" s="345"/>
      <c r="H78" s="346">
        <f>ROUND(E78*F78,2)</f>
        <v>0</v>
      </c>
      <c r="I78" s="117"/>
    </row>
    <row r="79" spans="1:9" s="1" customFormat="1" ht="15" x14ac:dyDescent="0.25">
      <c r="A79" s="229" t="s">
        <v>386</v>
      </c>
      <c r="B79" s="58" t="s">
        <v>135</v>
      </c>
      <c r="C79" s="239" t="s">
        <v>199</v>
      </c>
      <c r="D79" s="97" t="s">
        <v>14</v>
      </c>
      <c r="E79" s="97">
        <f>E77</f>
        <v>2</v>
      </c>
      <c r="F79" s="263">
        <v>0</v>
      </c>
      <c r="G79" s="275"/>
      <c r="H79" s="284">
        <f>E79*F79</f>
        <v>0</v>
      </c>
      <c r="I79" s="104"/>
    </row>
    <row r="80" spans="1:9" s="14" customFormat="1" ht="38.25" x14ac:dyDescent="0.2">
      <c r="A80" s="224" t="s">
        <v>74</v>
      </c>
      <c r="B80" s="60" t="s">
        <v>8</v>
      </c>
      <c r="C80" s="238" t="s">
        <v>360</v>
      </c>
      <c r="D80" s="246" t="s">
        <v>152</v>
      </c>
      <c r="E80" s="101">
        <v>30</v>
      </c>
      <c r="F80" s="259"/>
      <c r="G80" s="343">
        <v>0</v>
      </c>
      <c r="H80" s="344"/>
      <c r="I80" s="127">
        <f>ROUND(E80*G80,2)</f>
        <v>0</v>
      </c>
    </row>
    <row r="81" spans="1:9" ht="28.9" customHeight="1" x14ac:dyDescent="0.2">
      <c r="A81" s="192" t="s">
        <v>388</v>
      </c>
      <c r="B81" s="58" t="s">
        <v>135</v>
      </c>
      <c r="C81" s="239" t="s">
        <v>153</v>
      </c>
      <c r="D81" s="250" t="s">
        <v>38</v>
      </c>
      <c r="E81" s="99">
        <v>30</v>
      </c>
      <c r="F81" s="260">
        <v>0</v>
      </c>
      <c r="G81" s="345"/>
      <c r="H81" s="346">
        <f>ROUND(E81*F81,2)</f>
        <v>0</v>
      </c>
      <c r="I81" s="117"/>
    </row>
    <row r="82" spans="1:9" ht="14.25" customHeight="1" x14ac:dyDescent="0.2">
      <c r="A82" s="192" t="s">
        <v>395</v>
      </c>
      <c r="B82" s="58" t="s">
        <v>135</v>
      </c>
      <c r="C82" s="239" t="s">
        <v>352</v>
      </c>
      <c r="D82" s="250" t="s">
        <v>14</v>
      </c>
      <c r="E82" s="99">
        <f>ROUND(E81/2,0)</f>
        <v>15</v>
      </c>
      <c r="F82" s="260">
        <v>0</v>
      </c>
      <c r="G82" s="345"/>
      <c r="H82" s="346">
        <f>ROUND(E82*F82,2)</f>
        <v>0</v>
      </c>
      <c r="I82" s="117"/>
    </row>
    <row r="83" spans="1:9" s="1" customFormat="1" ht="15" x14ac:dyDescent="0.25">
      <c r="A83" s="229" t="s">
        <v>396</v>
      </c>
      <c r="B83" s="58" t="s">
        <v>135</v>
      </c>
      <c r="C83" s="239" t="s">
        <v>460</v>
      </c>
      <c r="D83" s="97" t="s">
        <v>14</v>
      </c>
      <c r="E83" s="97">
        <v>2</v>
      </c>
      <c r="F83" s="263">
        <v>0</v>
      </c>
      <c r="G83" s="275"/>
      <c r="H83" s="284">
        <f>E83*F83</f>
        <v>0</v>
      </c>
      <c r="I83" s="104"/>
    </row>
    <row r="84" spans="1:9" s="1" customFormat="1" ht="15" x14ac:dyDescent="0.25">
      <c r="A84" s="229" t="s">
        <v>397</v>
      </c>
      <c r="B84" s="58" t="s">
        <v>135</v>
      </c>
      <c r="C84" s="239" t="s">
        <v>199</v>
      </c>
      <c r="D84" s="97" t="s">
        <v>14</v>
      </c>
      <c r="E84" s="97">
        <v>2</v>
      </c>
      <c r="F84" s="263">
        <v>0</v>
      </c>
      <c r="G84" s="275"/>
      <c r="H84" s="284">
        <f>E84*F84</f>
        <v>0</v>
      </c>
      <c r="I84" s="104"/>
    </row>
    <row r="85" spans="1:9" ht="25.5" x14ac:dyDescent="0.2">
      <c r="A85" s="192" t="s">
        <v>398</v>
      </c>
      <c r="B85" s="58" t="s">
        <v>135</v>
      </c>
      <c r="C85" s="239" t="s">
        <v>197</v>
      </c>
      <c r="D85" s="250" t="s">
        <v>134</v>
      </c>
      <c r="E85" s="99">
        <v>2</v>
      </c>
      <c r="F85" s="260">
        <v>0</v>
      </c>
      <c r="G85" s="345"/>
      <c r="H85" s="346">
        <f>ROUND(E85*F85,2)</f>
        <v>0</v>
      </c>
      <c r="I85" s="117"/>
    </row>
    <row r="86" spans="1:9" s="14" customFormat="1" ht="14.25" customHeight="1" x14ac:dyDescent="0.2">
      <c r="A86" s="224" t="s">
        <v>191</v>
      </c>
      <c r="B86" s="60" t="s">
        <v>8</v>
      </c>
      <c r="C86" s="238" t="s">
        <v>148</v>
      </c>
      <c r="D86" s="246" t="s">
        <v>149</v>
      </c>
      <c r="E86" s="101">
        <v>3</v>
      </c>
      <c r="F86" s="259"/>
      <c r="G86" s="343">
        <v>0</v>
      </c>
      <c r="H86" s="344"/>
      <c r="I86" s="127">
        <f>ROUND(E86*G86,2)</f>
        <v>0</v>
      </c>
    </row>
    <row r="87" spans="1:9" ht="14.25" customHeight="1" x14ac:dyDescent="0.2">
      <c r="A87" s="192" t="s">
        <v>75</v>
      </c>
      <c r="B87" s="58" t="s">
        <v>135</v>
      </c>
      <c r="C87" s="239" t="s">
        <v>150</v>
      </c>
      <c r="D87" s="250"/>
      <c r="E87" s="99">
        <v>3</v>
      </c>
      <c r="F87" s="260">
        <v>0</v>
      </c>
      <c r="G87" s="345"/>
      <c r="H87" s="346">
        <f>ROUND(E87*F87,2)</f>
        <v>0</v>
      </c>
      <c r="I87" s="117"/>
    </row>
    <row r="88" spans="1:9" ht="14.25" customHeight="1" x14ac:dyDescent="0.2">
      <c r="A88" s="192" t="s">
        <v>76</v>
      </c>
      <c r="B88" s="58" t="s">
        <v>135</v>
      </c>
      <c r="C88" s="239" t="s">
        <v>151</v>
      </c>
      <c r="D88" s="250" t="s">
        <v>134</v>
      </c>
      <c r="E88" s="99">
        <v>3</v>
      </c>
      <c r="F88" s="260">
        <v>0</v>
      </c>
      <c r="G88" s="345"/>
      <c r="H88" s="346">
        <f>ROUND(E88*F88,2)</f>
        <v>0</v>
      </c>
      <c r="I88" s="117"/>
    </row>
    <row r="89" spans="1:9" s="1" customFormat="1" ht="15" x14ac:dyDescent="0.25">
      <c r="A89" s="230"/>
      <c r="B89" s="188"/>
      <c r="C89" s="243" t="s">
        <v>355</v>
      </c>
      <c r="D89" s="252"/>
      <c r="E89" s="252"/>
      <c r="F89" s="264"/>
      <c r="G89" s="276"/>
      <c r="H89" s="285"/>
      <c r="I89" s="286"/>
    </row>
    <row r="90" spans="1:9" s="14" customFormat="1" ht="25.5" x14ac:dyDescent="0.2">
      <c r="A90" s="224" t="s">
        <v>77</v>
      </c>
      <c r="B90" s="60" t="s">
        <v>8</v>
      </c>
      <c r="C90" s="238" t="s">
        <v>64</v>
      </c>
      <c r="D90" s="246" t="s">
        <v>38</v>
      </c>
      <c r="E90" s="101">
        <v>222</v>
      </c>
      <c r="F90" s="259"/>
      <c r="G90" s="343">
        <v>0</v>
      </c>
      <c r="H90" s="344"/>
      <c r="I90" s="127">
        <f>ROUND(E90*G90,2)</f>
        <v>0</v>
      </c>
    </row>
    <row r="91" spans="1:9" ht="14.25" customHeight="1" x14ac:dyDescent="0.2">
      <c r="A91" s="192" t="s">
        <v>78</v>
      </c>
      <c r="B91" s="58" t="s">
        <v>135</v>
      </c>
      <c r="C91" s="239" t="s">
        <v>160</v>
      </c>
      <c r="D91" s="250" t="s">
        <v>38</v>
      </c>
      <c r="E91" s="99">
        <f>E90</f>
        <v>222</v>
      </c>
      <c r="F91" s="260">
        <v>0</v>
      </c>
      <c r="G91" s="345"/>
      <c r="H91" s="346">
        <f>ROUND(E91*F91,2)</f>
        <v>0</v>
      </c>
      <c r="I91" s="117"/>
    </row>
    <row r="92" spans="1:9" ht="14.25" customHeight="1" x14ac:dyDescent="0.2">
      <c r="A92" s="192" t="s">
        <v>389</v>
      </c>
      <c r="B92" s="58" t="s">
        <v>135</v>
      </c>
      <c r="C92" s="239" t="s">
        <v>161</v>
      </c>
      <c r="D92" s="250" t="s">
        <v>14</v>
      </c>
      <c r="E92" s="99">
        <f>ROUND(E91/2.85*2,0)</f>
        <v>156</v>
      </c>
      <c r="F92" s="260">
        <v>0</v>
      </c>
      <c r="G92" s="345"/>
      <c r="H92" s="346">
        <f>ROUND(E92*F92,2)</f>
        <v>0</v>
      </c>
      <c r="I92" s="117"/>
    </row>
    <row r="93" spans="1:9" ht="25.5" x14ac:dyDescent="0.2">
      <c r="A93" s="192" t="s">
        <v>390</v>
      </c>
      <c r="B93" s="58" t="s">
        <v>135</v>
      </c>
      <c r="C93" s="239" t="s">
        <v>158</v>
      </c>
      <c r="D93" s="250" t="s">
        <v>38</v>
      </c>
      <c r="E93" s="266">
        <f>17*4*0.3</f>
        <v>20.399999999999999</v>
      </c>
      <c r="F93" s="260">
        <v>0</v>
      </c>
      <c r="G93" s="345"/>
      <c r="H93" s="346">
        <f>ROUND(E93*F93,2)</f>
        <v>0</v>
      </c>
      <c r="I93" s="117"/>
    </row>
    <row r="94" spans="1:9" s="1" customFormat="1" ht="25.5" x14ac:dyDescent="0.25">
      <c r="A94" s="230" t="s">
        <v>195</v>
      </c>
      <c r="B94" s="60" t="s">
        <v>8</v>
      </c>
      <c r="C94" s="241" t="s">
        <v>361</v>
      </c>
      <c r="D94" s="252" t="s">
        <v>14</v>
      </c>
      <c r="E94" s="252">
        <v>8</v>
      </c>
      <c r="F94" s="264"/>
      <c r="G94" s="276">
        <v>0</v>
      </c>
      <c r="H94" s="285"/>
      <c r="I94" s="286">
        <f>E94*G94</f>
        <v>0</v>
      </c>
    </row>
    <row r="95" spans="1:9" s="1" customFormat="1" ht="15" x14ac:dyDescent="0.25">
      <c r="A95" s="229" t="s">
        <v>79</v>
      </c>
      <c r="B95" s="58" t="s">
        <v>135</v>
      </c>
      <c r="C95" s="239" t="s">
        <v>380</v>
      </c>
      <c r="D95" s="97" t="s">
        <v>14</v>
      </c>
      <c r="E95" s="97">
        <v>4</v>
      </c>
      <c r="F95" s="263">
        <v>0</v>
      </c>
      <c r="G95" s="275"/>
      <c r="H95" s="284">
        <f>E95*F95</f>
        <v>0</v>
      </c>
      <c r="I95" s="104"/>
    </row>
    <row r="96" spans="1:9" x14ac:dyDescent="0.2">
      <c r="A96" s="192" t="s">
        <v>399</v>
      </c>
      <c r="B96" s="58" t="s">
        <v>135</v>
      </c>
      <c r="C96" s="239" t="s">
        <v>451</v>
      </c>
      <c r="D96" s="250" t="s">
        <v>134</v>
      </c>
      <c r="E96" s="267">
        <v>4</v>
      </c>
      <c r="F96" s="260">
        <v>0</v>
      </c>
      <c r="G96" s="345"/>
      <c r="H96" s="346">
        <f>ROUND(E96*F96,2)</f>
        <v>0</v>
      </c>
      <c r="I96" s="117"/>
    </row>
    <row r="97" spans="1:9" s="1" customFormat="1" ht="15" x14ac:dyDescent="0.25">
      <c r="A97" s="229" t="s">
        <v>400</v>
      </c>
      <c r="B97" s="58" t="s">
        <v>135</v>
      </c>
      <c r="C97" s="239" t="s">
        <v>199</v>
      </c>
      <c r="D97" s="97" t="s">
        <v>14</v>
      </c>
      <c r="E97" s="97">
        <v>4</v>
      </c>
      <c r="F97" s="263">
        <v>0</v>
      </c>
      <c r="G97" s="275"/>
      <c r="H97" s="284">
        <f>E97*F97</f>
        <v>0</v>
      </c>
      <c r="I97" s="104"/>
    </row>
    <row r="98" spans="1:9" s="14" customFormat="1" ht="25.5" x14ac:dyDescent="0.2">
      <c r="A98" s="224" t="s">
        <v>80</v>
      </c>
      <c r="B98" s="60" t="s">
        <v>8</v>
      </c>
      <c r="C98" s="238" t="s">
        <v>164</v>
      </c>
      <c r="D98" s="246" t="s">
        <v>152</v>
      </c>
      <c r="E98" s="100">
        <v>1740</v>
      </c>
      <c r="F98" s="259"/>
      <c r="G98" s="343">
        <v>0</v>
      </c>
      <c r="H98" s="344"/>
      <c r="I98" s="127">
        <f>ROUND(E98*G98,2)</f>
        <v>0</v>
      </c>
    </row>
    <row r="99" spans="1:9" ht="14.25" customHeight="1" x14ac:dyDescent="0.2">
      <c r="A99" s="192" t="s">
        <v>81</v>
      </c>
      <c r="B99" s="58" t="s">
        <v>135</v>
      </c>
      <c r="C99" s="239" t="s">
        <v>165</v>
      </c>
      <c r="D99" s="250" t="s">
        <v>38</v>
      </c>
      <c r="E99" s="267">
        <f>E98</f>
        <v>1740</v>
      </c>
      <c r="F99" s="260">
        <v>0</v>
      </c>
      <c r="G99" s="345"/>
      <c r="H99" s="346">
        <f>ROUND(E99*F99,2)</f>
        <v>0</v>
      </c>
      <c r="I99" s="117"/>
    </row>
    <row r="100" spans="1:9" ht="14.25" customHeight="1" x14ac:dyDescent="0.2">
      <c r="A100" s="192" t="s">
        <v>401</v>
      </c>
      <c r="B100" s="58" t="s">
        <v>135</v>
      </c>
      <c r="C100" s="239" t="s">
        <v>375</v>
      </c>
      <c r="D100" s="250" t="s">
        <v>14</v>
      </c>
      <c r="E100" s="99">
        <f>ROUND(E99/2.85*2,0)</f>
        <v>1221</v>
      </c>
      <c r="F100" s="260">
        <v>0</v>
      </c>
      <c r="G100" s="345"/>
      <c r="H100" s="346">
        <f>ROUND(E100*F100,2)</f>
        <v>0</v>
      </c>
      <c r="I100" s="117"/>
    </row>
    <row r="101" spans="1:9" ht="25.5" x14ac:dyDescent="0.2">
      <c r="A101" s="192" t="s">
        <v>402</v>
      </c>
      <c r="B101" s="58" t="s">
        <v>135</v>
      </c>
      <c r="C101" s="239" t="s">
        <v>167</v>
      </c>
      <c r="D101" s="250" t="s">
        <v>38</v>
      </c>
      <c r="E101" s="266">
        <f>ROUND(E99/2.85*0.3,2)</f>
        <v>183.16</v>
      </c>
      <c r="F101" s="260">
        <v>0</v>
      </c>
      <c r="G101" s="345"/>
      <c r="H101" s="346">
        <f>ROUND(E101*F101,2)</f>
        <v>0</v>
      </c>
      <c r="I101" s="117"/>
    </row>
    <row r="102" spans="1:9" s="1" customFormat="1" ht="28.5" x14ac:dyDescent="0.25">
      <c r="A102" s="230" t="s">
        <v>82</v>
      </c>
      <c r="B102" s="60" t="s">
        <v>8</v>
      </c>
      <c r="C102" s="243" t="s">
        <v>362</v>
      </c>
      <c r="D102" s="252" t="s">
        <v>14</v>
      </c>
      <c r="E102" s="252">
        <f>E104+E106</f>
        <v>100</v>
      </c>
      <c r="F102" s="264"/>
      <c r="G102" s="276">
        <v>0</v>
      </c>
      <c r="H102" s="285"/>
      <c r="I102" s="286">
        <f>E102*G102</f>
        <v>0</v>
      </c>
    </row>
    <row r="103" spans="1:9" ht="25.5" x14ac:dyDescent="0.2">
      <c r="A103" s="192" t="s">
        <v>83</v>
      </c>
      <c r="B103" s="58" t="s">
        <v>135</v>
      </c>
      <c r="C103" s="239" t="s">
        <v>454</v>
      </c>
      <c r="D103" s="250" t="s">
        <v>134</v>
      </c>
      <c r="E103" s="99">
        <f>E104*2</f>
        <v>132</v>
      </c>
      <c r="F103" s="260">
        <v>0</v>
      </c>
      <c r="G103" s="345"/>
      <c r="H103" s="346">
        <f>ROUND(E103*F103,2)</f>
        <v>0</v>
      </c>
      <c r="I103" s="117"/>
    </row>
    <row r="104" spans="1:9" s="1" customFormat="1" ht="15" x14ac:dyDescent="0.25">
      <c r="A104" s="229" t="s">
        <v>84</v>
      </c>
      <c r="B104" s="58" t="s">
        <v>135</v>
      </c>
      <c r="C104" s="239" t="s">
        <v>458</v>
      </c>
      <c r="D104" s="97" t="s">
        <v>14</v>
      </c>
      <c r="E104" s="97">
        <v>66</v>
      </c>
      <c r="F104" s="263">
        <v>0</v>
      </c>
      <c r="G104" s="275"/>
      <c r="H104" s="284">
        <f>E104*F104</f>
        <v>0</v>
      </c>
      <c r="I104" s="104"/>
    </row>
    <row r="105" spans="1:9" x14ac:dyDescent="0.2">
      <c r="A105" s="192" t="s">
        <v>403</v>
      </c>
      <c r="B105" s="58" t="s">
        <v>135</v>
      </c>
      <c r="C105" s="239" t="s">
        <v>451</v>
      </c>
      <c r="D105" s="250" t="s">
        <v>134</v>
      </c>
      <c r="E105" s="267">
        <f>E106</f>
        <v>34</v>
      </c>
      <c r="F105" s="260">
        <v>0</v>
      </c>
      <c r="G105" s="345"/>
      <c r="H105" s="346">
        <f>ROUND(E105*F105,2)</f>
        <v>0</v>
      </c>
      <c r="I105" s="117"/>
    </row>
    <row r="106" spans="1:9" s="1" customFormat="1" ht="15" x14ac:dyDescent="0.25">
      <c r="A106" s="229" t="s">
        <v>404</v>
      </c>
      <c r="B106" s="58" t="s">
        <v>135</v>
      </c>
      <c r="C106" s="239" t="s">
        <v>199</v>
      </c>
      <c r="D106" s="97" t="s">
        <v>14</v>
      </c>
      <c r="E106" s="97">
        <v>34</v>
      </c>
      <c r="F106" s="263">
        <v>0</v>
      </c>
      <c r="G106" s="275"/>
      <c r="H106" s="284">
        <f>E106*F106</f>
        <v>0</v>
      </c>
      <c r="I106" s="104"/>
    </row>
    <row r="107" spans="1:9" s="14" customFormat="1" ht="14.25" customHeight="1" x14ac:dyDescent="0.2">
      <c r="A107" s="224" t="s">
        <v>86</v>
      </c>
      <c r="B107" s="60" t="s">
        <v>8</v>
      </c>
      <c r="C107" s="238" t="s">
        <v>61</v>
      </c>
      <c r="D107" s="246" t="s">
        <v>134</v>
      </c>
      <c r="E107" s="101">
        <v>37</v>
      </c>
      <c r="F107" s="259"/>
      <c r="G107" s="343">
        <v>0</v>
      </c>
      <c r="H107" s="344"/>
      <c r="I107" s="127">
        <f>ROUND(E107*G107,2)</f>
        <v>0</v>
      </c>
    </row>
    <row r="108" spans="1:9" x14ac:dyDescent="0.2">
      <c r="A108" s="192" t="s">
        <v>405</v>
      </c>
      <c r="B108" s="58" t="s">
        <v>135</v>
      </c>
      <c r="C108" s="239" t="s">
        <v>451</v>
      </c>
      <c r="D108" s="250" t="s">
        <v>134</v>
      </c>
      <c r="E108" s="267">
        <f>E109</f>
        <v>37</v>
      </c>
      <c r="F108" s="260">
        <v>0</v>
      </c>
      <c r="G108" s="345"/>
      <c r="H108" s="346">
        <f>ROUND(E108*F108,2)</f>
        <v>0</v>
      </c>
      <c r="I108" s="117"/>
    </row>
    <row r="109" spans="1:9" ht="14.25" customHeight="1" x14ac:dyDescent="0.2">
      <c r="A109" s="192" t="s">
        <v>406</v>
      </c>
      <c r="B109" s="58" t="s">
        <v>135</v>
      </c>
      <c r="C109" s="239" t="s">
        <v>206</v>
      </c>
      <c r="D109" s="250" t="s">
        <v>134</v>
      </c>
      <c r="E109" s="99">
        <v>37</v>
      </c>
      <c r="F109" s="260">
        <v>0</v>
      </c>
      <c r="G109" s="345"/>
      <c r="H109" s="346">
        <f>ROUND(E109*F109,2)</f>
        <v>0</v>
      </c>
      <c r="I109" s="117"/>
    </row>
    <row r="110" spans="1:9" ht="14.25" customHeight="1" x14ac:dyDescent="0.2">
      <c r="A110" s="192" t="s">
        <v>407</v>
      </c>
      <c r="B110" s="58" t="s">
        <v>135</v>
      </c>
      <c r="C110" s="239" t="s">
        <v>207</v>
      </c>
      <c r="D110" s="250" t="s">
        <v>134</v>
      </c>
      <c r="E110" s="99">
        <v>37</v>
      </c>
      <c r="F110" s="260">
        <v>0</v>
      </c>
      <c r="G110" s="345"/>
      <c r="H110" s="346">
        <f>ROUND(E110*F110,2)</f>
        <v>0</v>
      </c>
      <c r="I110" s="117"/>
    </row>
    <row r="111" spans="1:9" ht="14.25" customHeight="1" x14ac:dyDescent="0.2">
      <c r="A111" s="192"/>
      <c r="B111" s="58"/>
      <c r="C111" s="238" t="s">
        <v>378</v>
      </c>
      <c r="D111" s="250"/>
      <c r="E111" s="99"/>
      <c r="F111" s="260"/>
      <c r="G111" s="345"/>
      <c r="H111" s="346"/>
      <c r="I111" s="117"/>
    </row>
    <row r="112" spans="1:9" s="14" customFormat="1" ht="25.5" x14ac:dyDescent="0.2">
      <c r="A112" s="224" t="s">
        <v>87</v>
      </c>
      <c r="B112" s="60" t="s">
        <v>8</v>
      </c>
      <c r="C112" s="238" t="s">
        <v>171</v>
      </c>
      <c r="D112" s="246" t="s">
        <v>152</v>
      </c>
      <c r="E112" s="125">
        <f>E113</f>
        <v>308</v>
      </c>
      <c r="F112" s="259"/>
      <c r="G112" s="343">
        <v>0</v>
      </c>
      <c r="H112" s="344"/>
      <c r="I112" s="127">
        <f>ROUND(E112*G112,2)</f>
        <v>0</v>
      </c>
    </row>
    <row r="113" spans="1:9" ht="14.25" customHeight="1" x14ac:dyDescent="0.2">
      <c r="A113" s="477" t="s">
        <v>88</v>
      </c>
      <c r="B113" s="62" t="s">
        <v>135</v>
      </c>
      <c r="C113" s="239" t="s">
        <v>172</v>
      </c>
      <c r="D113" s="250" t="s">
        <v>38</v>
      </c>
      <c r="E113" s="267">
        <v>308</v>
      </c>
      <c r="F113" s="260">
        <v>0</v>
      </c>
      <c r="G113" s="345"/>
      <c r="H113" s="346">
        <f>ROUND(E113*F113,2)</f>
        <v>0</v>
      </c>
      <c r="I113" s="345"/>
    </row>
    <row r="114" spans="1:9" ht="14.25" customHeight="1" x14ac:dyDescent="0.2">
      <c r="A114" s="192" t="s">
        <v>200</v>
      </c>
      <c r="B114" s="58" t="s">
        <v>135</v>
      </c>
      <c r="C114" s="239" t="s">
        <v>173</v>
      </c>
      <c r="D114" s="250" t="s">
        <v>14</v>
      </c>
      <c r="E114" s="267">
        <f>E113*2</f>
        <v>616</v>
      </c>
      <c r="F114" s="260">
        <v>0</v>
      </c>
      <c r="G114" s="345"/>
      <c r="H114" s="346">
        <f>ROUND(E114*F114,2)</f>
        <v>0</v>
      </c>
      <c r="I114" s="117"/>
    </row>
    <row r="115" spans="1:9" s="14" customFormat="1" ht="25.5" x14ac:dyDescent="0.2">
      <c r="A115" s="224" t="s">
        <v>89</v>
      </c>
      <c r="B115" s="60" t="s">
        <v>8</v>
      </c>
      <c r="C115" s="238" t="s">
        <v>425</v>
      </c>
      <c r="D115" s="246" t="s">
        <v>134</v>
      </c>
      <c r="E115" s="101">
        <v>561</v>
      </c>
      <c r="F115" s="259"/>
      <c r="G115" s="343">
        <v>0</v>
      </c>
      <c r="H115" s="344"/>
      <c r="I115" s="127">
        <f>ROUND(E115*G115,2)</f>
        <v>0</v>
      </c>
    </row>
    <row r="116" spans="1:9" x14ac:dyDescent="0.2">
      <c r="A116" s="192" t="s">
        <v>90</v>
      </c>
      <c r="B116" s="58" t="s">
        <v>135</v>
      </c>
      <c r="C116" s="239" t="s">
        <v>453</v>
      </c>
      <c r="D116" s="250" t="s">
        <v>134</v>
      </c>
      <c r="E116" s="99">
        <f>E115</f>
        <v>561</v>
      </c>
      <c r="F116" s="260">
        <v>0</v>
      </c>
      <c r="G116" s="345"/>
      <c r="H116" s="346">
        <f>ROUND(E116*F116,2)</f>
        <v>0</v>
      </c>
      <c r="I116" s="117"/>
    </row>
    <row r="117" spans="1:9" s="14" customFormat="1" ht="25.5" x14ac:dyDescent="0.2">
      <c r="A117" s="224" t="s">
        <v>91</v>
      </c>
      <c r="B117" s="60" t="s">
        <v>8</v>
      </c>
      <c r="C117" s="238" t="s">
        <v>175</v>
      </c>
      <c r="D117" s="246" t="s">
        <v>152</v>
      </c>
      <c r="E117" s="100">
        <f>E118</f>
        <v>3060</v>
      </c>
      <c r="F117" s="259"/>
      <c r="G117" s="343">
        <v>0</v>
      </c>
      <c r="H117" s="344"/>
      <c r="I117" s="127">
        <f>ROUND(E117*G117,2)</f>
        <v>0</v>
      </c>
    </row>
    <row r="118" spans="1:9" ht="14.25" customHeight="1" x14ac:dyDescent="0.2">
      <c r="A118" s="192" t="s">
        <v>92</v>
      </c>
      <c r="B118" s="58" t="s">
        <v>135</v>
      </c>
      <c r="C118" s="239" t="s">
        <v>176</v>
      </c>
      <c r="D118" s="250" t="s">
        <v>38</v>
      </c>
      <c r="E118" s="267">
        <v>3060</v>
      </c>
      <c r="F118" s="260">
        <v>0</v>
      </c>
      <c r="G118" s="345"/>
      <c r="H118" s="346">
        <f>ROUND(E118*F118,2)</f>
        <v>0</v>
      </c>
      <c r="I118" s="117"/>
    </row>
    <row r="119" spans="1:9" ht="14.25" customHeight="1" x14ac:dyDescent="0.2">
      <c r="A119" s="192" t="s">
        <v>93</v>
      </c>
      <c r="B119" s="58" t="s">
        <v>135</v>
      </c>
      <c r="C119" s="239" t="s">
        <v>177</v>
      </c>
      <c r="D119" s="250" t="s">
        <v>14</v>
      </c>
      <c r="E119" s="267">
        <f>E118*2</f>
        <v>6120</v>
      </c>
      <c r="F119" s="260">
        <v>0</v>
      </c>
      <c r="G119" s="345"/>
      <c r="H119" s="346">
        <f>ROUND(E119*F119,2)</f>
        <v>0</v>
      </c>
      <c r="I119" s="117"/>
    </row>
    <row r="120" spans="1:9" ht="25.5" x14ac:dyDescent="0.2">
      <c r="A120" s="192" t="s">
        <v>408</v>
      </c>
      <c r="B120" s="58" t="s">
        <v>135</v>
      </c>
      <c r="C120" s="239" t="s">
        <v>167</v>
      </c>
      <c r="D120" s="250" t="s">
        <v>38</v>
      </c>
      <c r="E120" s="99">
        <v>51</v>
      </c>
      <c r="F120" s="260">
        <v>0</v>
      </c>
      <c r="G120" s="345"/>
      <c r="H120" s="346">
        <f>ROUND(E120*F120,2)</f>
        <v>0</v>
      </c>
      <c r="I120" s="117"/>
    </row>
    <row r="121" spans="1:9" s="14" customFormat="1" ht="25.5" x14ac:dyDescent="0.2">
      <c r="A121" s="224" t="s">
        <v>94</v>
      </c>
      <c r="B121" s="60" t="s">
        <v>8</v>
      </c>
      <c r="C121" s="238" t="s">
        <v>426</v>
      </c>
      <c r="D121" s="246" t="s">
        <v>134</v>
      </c>
      <c r="E121" s="101">
        <v>989</v>
      </c>
      <c r="F121" s="259"/>
      <c r="G121" s="343">
        <v>0</v>
      </c>
      <c r="H121" s="344"/>
      <c r="I121" s="127">
        <f>ROUND(E121*G121,2)</f>
        <v>0</v>
      </c>
    </row>
    <row r="122" spans="1:9" ht="14.25" customHeight="1" x14ac:dyDescent="0.2">
      <c r="A122" s="192" t="s">
        <v>95</v>
      </c>
      <c r="B122" s="58" t="s">
        <v>135</v>
      </c>
      <c r="C122" s="239" t="s">
        <v>193</v>
      </c>
      <c r="D122" s="250" t="s">
        <v>134</v>
      </c>
      <c r="E122" s="99">
        <f>E121</f>
        <v>989</v>
      </c>
      <c r="F122" s="260">
        <v>0</v>
      </c>
      <c r="G122" s="345"/>
      <c r="H122" s="346">
        <f>ROUND(E122*F122,2)</f>
        <v>0</v>
      </c>
      <c r="I122" s="117"/>
    </row>
    <row r="123" spans="1:9" s="14" customFormat="1" ht="25.5" x14ac:dyDescent="0.2">
      <c r="A123" s="224" t="s">
        <v>205</v>
      </c>
      <c r="B123" s="60" t="s">
        <v>8</v>
      </c>
      <c r="C123" s="238" t="s">
        <v>180</v>
      </c>
      <c r="D123" s="246" t="s">
        <v>38</v>
      </c>
      <c r="E123" s="101">
        <v>30</v>
      </c>
      <c r="F123" s="259"/>
      <c r="G123" s="343">
        <v>0</v>
      </c>
      <c r="H123" s="344"/>
      <c r="I123" s="127">
        <f>ROUND(E123*G123,2)</f>
        <v>0</v>
      </c>
    </row>
    <row r="124" spans="1:9" s="14" customFormat="1" ht="25.5" x14ac:dyDescent="0.2">
      <c r="A124" s="224" t="s">
        <v>96</v>
      </c>
      <c r="B124" s="60" t="s">
        <v>8</v>
      </c>
      <c r="C124" s="238" t="s">
        <v>181</v>
      </c>
      <c r="D124" s="246" t="s">
        <v>38</v>
      </c>
      <c r="E124" s="100">
        <f>SUM(E125:E132)</f>
        <v>2889</v>
      </c>
      <c r="F124" s="259"/>
      <c r="G124" s="343">
        <v>0</v>
      </c>
      <c r="H124" s="344"/>
      <c r="I124" s="127">
        <f>ROUND(E124*G124,2)</f>
        <v>0</v>
      </c>
    </row>
    <row r="125" spans="1:9" ht="25.5" x14ac:dyDescent="0.2">
      <c r="A125" s="192" t="s">
        <v>97</v>
      </c>
      <c r="B125" s="58" t="s">
        <v>135</v>
      </c>
      <c r="C125" s="239" t="s">
        <v>182</v>
      </c>
      <c r="D125" s="250" t="s">
        <v>38</v>
      </c>
      <c r="E125" s="99">
        <f>E35</f>
        <v>20</v>
      </c>
      <c r="F125" s="260">
        <v>0</v>
      </c>
      <c r="G125" s="345"/>
      <c r="H125" s="346">
        <f t="shared" ref="H125:H132" si="0">ROUND(E125*F125,2)</f>
        <v>0</v>
      </c>
      <c r="I125" s="117"/>
    </row>
    <row r="126" spans="1:9" ht="25.5" x14ac:dyDescent="0.2">
      <c r="A126" s="192" t="s">
        <v>409</v>
      </c>
      <c r="B126" s="58" t="s">
        <v>135</v>
      </c>
      <c r="C126" s="239" t="s">
        <v>183</v>
      </c>
      <c r="D126" s="250" t="s">
        <v>38</v>
      </c>
      <c r="E126" s="99">
        <f>E38</f>
        <v>50</v>
      </c>
      <c r="F126" s="260">
        <v>0</v>
      </c>
      <c r="G126" s="345"/>
      <c r="H126" s="346">
        <f t="shared" si="0"/>
        <v>0</v>
      </c>
      <c r="I126" s="117"/>
    </row>
    <row r="127" spans="1:9" ht="25.5" x14ac:dyDescent="0.2">
      <c r="A127" s="192" t="s">
        <v>410</v>
      </c>
      <c r="B127" s="58" t="s">
        <v>135</v>
      </c>
      <c r="C127" s="239" t="s">
        <v>184</v>
      </c>
      <c r="D127" s="250" t="s">
        <v>38</v>
      </c>
      <c r="E127" s="99">
        <f>E45</f>
        <v>64</v>
      </c>
      <c r="F127" s="260">
        <v>0</v>
      </c>
      <c r="G127" s="345"/>
      <c r="H127" s="346">
        <f t="shared" si="0"/>
        <v>0</v>
      </c>
      <c r="I127" s="117"/>
    </row>
    <row r="128" spans="1:9" ht="25.5" x14ac:dyDescent="0.2">
      <c r="A128" s="192" t="s">
        <v>411</v>
      </c>
      <c r="B128" s="58" t="s">
        <v>135</v>
      </c>
      <c r="C128" s="239" t="s">
        <v>185</v>
      </c>
      <c r="D128" s="250" t="s">
        <v>38</v>
      </c>
      <c r="E128" s="99">
        <f>E52+E91</f>
        <v>314</v>
      </c>
      <c r="F128" s="260">
        <v>0</v>
      </c>
      <c r="G128" s="345"/>
      <c r="H128" s="346">
        <f t="shared" si="0"/>
        <v>0</v>
      </c>
      <c r="I128" s="117"/>
    </row>
    <row r="129" spans="1:9" ht="25.5" x14ac:dyDescent="0.2">
      <c r="A129" s="192" t="s">
        <v>412</v>
      </c>
      <c r="B129" s="58" t="s">
        <v>135</v>
      </c>
      <c r="C129" s="239" t="s">
        <v>186</v>
      </c>
      <c r="D129" s="250" t="s">
        <v>38</v>
      </c>
      <c r="E129" s="99">
        <f>E56</f>
        <v>89</v>
      </c>
      <c r="F129" s="260">
        <v>0</v>
      </c>
      <c r="G129" s="345"/>
      <c r="H129" s="346">
        <f t="shared" si="0"/>
        <v>0</v>
      </c>
      <c r="I129" s="117"/>
    </row>
    <row r="130" spans="1:9" ht="25.5" x14ac:dyDescent="0.2">
      <c r="A130" s="192" t="s">
        <v>413</v>
      </c>
      <c r="B130" s="58" t="s">
        <v>135</v>
      </c>
      <c r="C130" s="239" t="s">
        <v>187</v>
      </c>
      <c r="D130" s="250" t="s">
        <v>38</v>
      </c>
      <c r="E130" s="267">
        <f>E60+E99</f>
        <v>1994</v>
      </c>
      <c r="F130" s="260">
        <v>0</v>
      </c>
      <c r="G130" s="345"/>
      <c r="H130" s="346">
        <f t="shared" si="0"/>
        <v>0</v>
      </c>
      <c r="I130" s="117"/>
    </row>
    <row r="131" spans="1:9" ht="25.5" x14ac:dyDescent="0.2">
      <c r="A131" s="192" t="s">
        <v>414</v>
      </c>
      <c r="B131" s="58" t="s">
        <v>135</v>
      </c>
      <c r="C131" s="239" t="s">
        <v>188</v>
      </c>
      <c r="D131" s="250" t="s">
        <v>38</v>
      </c>
      <c r="E131" s="99">
        <f>E64</f>
        <v>32</v>
      </c>
      <c r="F131" s="260">
        <v>0</v>
      </c>
      <c r="G131" s="345"/>
      <c r="H131" s="346">
        <f t="shared" si="0"/>
        <v>0</v>
      </c>
      <c r="I131" s="117"/>
    </row>
    <row r="132" spans="1:9" ht="25.5" x14ac:dyDescent="0.2">
      <c r="A132" s="192" t="s">
        <v>415</v>
      </c>
      <c r="B132" s="58" t="s">
        <v>135</v>
      </c>
      <c r="C132" s="239" t="s">
        <v>189</v>
      </c>
      <c r="D132" s="250" t="s">
        <v>38</v>
      </c>
      <c r="E132" s="99">
        <f>E113+E74</f>
        <v>326</v>
      </c>
      <c r="F132" s="260">
        <v>0</v>
      </c>
      <c r="G132" s="345"/>
      <c r="H132" s="346">
        <f t="shared" si="0"/>
        <v>0</v>
      </c>
      <c r="I132" s="117"/>
    </row>
    <row r="133" spans="1:9" s="14" customFormat="1" ht="25.5" x14ac:dyDescent="0.2">
      <c r="A133" s="224" t="s">
        <v>98</v>
      </c>
      <c r="B133" s="60" t="s">
        <v>8</v>
      </c>
      <c r="C133" s="238" t="s">
        <v>105</v>
      </c>
      <c r="D133" s="246" t="s">
        <v>134</v>
      </c>
      <c r="E133" s="101">
        <v>2</v>
      </c>
      <c r="F133" s="259"/>
      <c r="G133" s="343">
        <v>0</v>
      </c>
      <c r="H133" s="344"/>
      <c r="I133" s="127">
        <f>ROUND(E133*G133,2)</f>
        <v>0</v>
      </c>
    </row>
    <row r="134" spans="1:9" ht="14.25" customHeight="1" x14ac:dyDescent="0.2">
      <c r="A134" s="192" t="s">
        <v>99</v>
      </c>
      <c r="B134" s="58" t="s">
        <v>135</v>
      </c>
      <c r="C134" s="239" t="s">
        <v>194</v>
      </c>
      <c r="D134" s="250" t="s">
        <v>134</v>
      </c>
      <c r="E134" s="99">
        <v>2</v>
      </c>
      <c r="F134" s="260">
        <v>0</v>
      </c>
      <c r="G134" s="345"/>
      <c r="H134" s="346">
        <f>ROUND(E134*F134,2)</f>
        <v>0</v>
      </c>
      <c r="I134" s="117"/>
    </row>
    <row r="135" spans="1:9" s="14" customFormat="1" ht="14.25" customHeight="1" x14ac:dyDescent="0.2">
      <c r="A135" s="224" t="s">
        <v>100</v>
      </c>
      <c r="B135" s="60" t="s">
        <v>8</v>
      </c>
      <c r="C135" s="238" t="s">
        <v>463</v>
      </c>
      <c r="D135" s="246" t="s">
        <v>134</v>
      </c>
      <c r="E135" s="101">
        <v>4</v>
      </c>
      <c r="F135" s="259"/>
      <c r="G135" s="343">
        <v>0</v>
      </c>
      <c r="H135" s="344"/>
      <c r="I135" s="127">
        <f>ROUND(E135*G135,2)</f>
        <v>0</v>
      </c>
    </row>
    <row r="136" spans="1:9" ht="14.25" customHeight="1" x14ac:dyDescent="0.2">
      <c r="A136" s="192" t="s">
        <v>101</v>
      </c>
      <c r="B136" s="58" t="s">
        <v>135</v>
      </c>
      <c r="C136" s="239" t="s">
        <v>196</v>
      </c>
      <c r="D136" s="250" t="s">
        <v>134</v>
      </c>
      <c r="E136" s="99">
        <v>2</v>
      </c>
      <c r="F136" s="260">
        <v>0</v>
      </c>
      <c r="G136" s="345"/>
      <c r="H136" s="346">
        <f>ROUND(E136*F136,2)</f>
        <v>0</v>
      </c>
      <c r="I136" s="117"/>
    </row>
    <row r="137" spans="1:9" ht="25.5" x14ac:dyDescent="0.2">
      <c r="A137" s="192" t="s">
        <v>218</v>
      </c>
      <c r="B137" s="58" t="s">
        <v>135</v>
      </c>
      <c r="C137" s="239" t="s">
        <v>197</v>
      </c>
      <c r="D137" s="250" t="s">
        <v>134</v>
      </c>
      <c r="E137" s="99">
        <v>2</v>
      </c>
      <c r="F137" s="260">
        <v>0</v>
      </c>
      <c r="G137" s="345"/>
      <c r="H137" s="346">
        <f>ROUND(E137*F137,2)</f>
        <v>0</v>
      </c>
      <c r="I137" s="117"/>
    </row>
    <row r="138" spans="1:9" s="14" customFormat="1" ht="14.25" customHeight="1" x14ac:dyDescent="0.2">
      <c r="A138" s="224" t="s">
        <v>222</v>
      </c>
      <c r="B138" s="60" t="s">
        <v>8</v>
      </c>
      <c r="C138" s="238" t="s">
        <v>462</v>
      </c>
      <c r="D138" s="246" t="s">
        <v>134</v>
      </c>
      <c r="E138" s="101">
        <v>2</v>
      </c>
      <c r="F138" s="259"/>
      <c r="G138" s="343">
        <v>0</v>
      </c>
      <c r="H138" s="344"/>
      <c r="I138" s="127">
        <f>ROUND(E138*G138,2)</f>
        <v>0</v>
      </c>
    </row>
    <row r="139" spans="1:9" ht="14.25" customHeight="1" x14ac:dyDescent="0.2">
      <c r="A139" s="192" t="s">
        <v>102</v>
      </c>
      <c r="B139" s="58" t="s">
        <v>135</v>
      </c>
      <c r="C139" s="239" t="s">
        <v>461</v>
      </c>
      <c r="D139" s="250" t="s">
        <v>134</v>
      </c>
      <c r="E139" s="99">
        <v>2</v>
      </c>
      <c r="F139" s="260">
        <v>0</v>
      </c>
      <c r="G139" s="345"/>
      <c r="H139" s="346">
        <f>ROUND(E139*F139,2)</f>
        <v>0</v>
      </c>
      <c r="I139" s="117"/>
    </row>
    <row r="140" spans="1:9" s="14" customFormat="1" ht="25.5" x14ac:dyDescent="0.2">
      <c r="A140" s="224" t="s">
        <v>416</v>
      </c>
      <c r="B140" s="60" t="s">
        <v>8</v>
      </c>
      <c r="C140" s="238" t="s">
        <v>282</v>
      </c>
      <c r="D140" s="246" t="s">
        <v>137</v>
      </c>
      <c r="E140" s="101">
        <v>305</v>
      </c>
      <c r="F140" s="259"/>
      <c r="G140" s="343">
        <v>0</v>
      </c>
      <c r="H140" s="344"/>
      <c r="I140" s="127">
        <f>ROUND(E140*G140,2)</f>
        <v>0</v>
      </c>
    </row>
    <row r="141" spans="1:9" ht="14.25" customHeight="1" x14ac:dyDescent="0.2">
      <c r="A141" s="192" t="s">
        <v>417</v>
      </c>
      <c r="B141" s="58" t="s">
        <v>135</v>
      </c>
      <c r="C141" s="239" t="s">
        <v>209</v>
      </c>
      <c r="D141" s="250" t="s">
        <v>134</v>
      </c>
      <c r="E141" s="99">
        <f>E140</f>
        <v>305</v>
      </c>
      <c r="F141" s="260">
        <v>0</v>
      </c>
      <c r="G141" s="345"/>
      <c r="H141" s="346">
        <f>ROUND(E141*F141,2)</f>
        <v>0</v>
      </c>
      <c r="I141" s="117"/>
    </row>
    <row r="142" spans="1:9" ht="14.25" customHeight="1" x14ac:dyDescent="0.2">
      <c r="A142" s="192" t="s">
        <v>418</v>
      </c>
      <c r="B142" s="58" t="s">
        <v>135</v>
      </c>
      <c r="C142" s="239" t="s">
        <v>210</v>
      </c>
      <c r="D142" s="250" t="s">
        <v>134</v>
      </c>
      <c r="E142" s="99">
        <f>E140</f>
        <v>305</v>
      </c>
      <c r="F142" s="260">
        <v>0</v>
      </c>
      <c r="G142" s="345"/>
      <c r="H142" s="346">
        <f>ROUND(E142*F142,2)</f>
        <v>0</v>
      </c>
      <c r="I142" s="117"/>
    </row>
    <row r="143" spans="1:9" ht="14.25" customHeight="1" x14ac:dyDescent="0.2">
      <c r="A143" s="192" t="s">
        <v>419</v>
      </c>
      <c r="B143" s="58" t="s">
        <v>135</v>
      </c>
      <c r="C143" s="239" t="s">
        <v>211</v>
      </c>
      <c r="D143" s="250" t="s">
        <v>134</v>
      </c>
      <c r="E143" s="99">
        <f>E140</f>
        <v>305</v>
      </c>
      <c r="F143" s="260">
        <v>0</v>
      </c>
      <c r="G143" s="345"/>
      <c r="H143" s="346">
        <f>ROUND(E143*F143,2)</f>
        <v>0</v>
      </c>
      <c r="I143" s="117"/>
    </row>
    <row r="144" spans="1:9" ht="14.25" customHeight="1" x14ac:dyDescent="0.2">
      <c r="A144" s="192" t="s">
        <v>420</v>
      </c>
      <c r="B144" s="58" t="s">
        <v>135</v>
      </c>
      <c r="C144" s="239" t="s">
        <v>212</v>
      </c>
      <c r="D144" s="250" t="s">
        <v>134</v>
      </c>
      <c r="E144" s="99">
        <f>E140</f>
        <v>305</v>
      </c>
      <c r="F144" s="260">
        <v>0</v>
      </c>
      <c r="G144" s="345"/>
      <c r="H144" s="346">
        <f>ROUND(E144*F144,2)</f>
        <v>0</v>
      </c>
      <c r="I144" s="117"/>
    </row>
    <row r="145" spans="1:9" s="1" customFormat="1" ht="15" x14ac:dyDescent="0.25">
      <c r="A145" s="229" t="s">
        <v>465</v>
      </c>
      <c r="B145" s="58" t="s">
        <v>135</v>
      </c>
      <c r="C145" s="239" t="s">
        <v>199</v>
      </c>
      <c r="D145" s="97" t="s">
        <v>14</v>
      </c>
      <c r="E145" s="268">
        <f>E140</f>
        <v>305</v>
      </c>
      <c r="F145" s="263">
        <v>0</v>
      </c>
      <c r="G145" s="275"/>
      <c r="H145" s="284">
        <f>E145*F145</f>
        <v>0</v>
      </c>
      <c r="I145" s="104"/>
    </row>
    <row r="146" spans="1:9" ht="25.5" customHeight="1" x14ac:dyDescent="0.2">
      <c r="A146" s="192" t="s">
        <v>466</v>
      </c>
      <c r="B146" s="58" t="s">
        <v>135</v>
      </c>
      <c r="C146" s="239" t="s">
        <v>213</v>
      </c>
      <c r="D146" s="250" t="s">
        <v>134</v>
      </c>
      <c r="E146" s="99">
        <f>E140</f>
        <v>305</v>
      </c>
      <c r="F146" s="260">
        <v>0</v>
      </c>
      <c r="G146" s="345"/>
      <c r="H146" s="346">
        <f>ROUND(E146*F146,2)</f>
        <v>0</v>
      </c>
      <c r="I146" s="117"/>
    </row>
    <row r="147" spans="1:9" s="14" customFormat="1" ht="25.5" x14ac:dyDescent="0.2">
      <c r="A147" s="224" t="s">
        <v>421</v>
      </c>
      <c r="B147" s="60" t="s">
        <v>8</v>
      </c>
      <c r="C147" s="238" t="s">
        <v>381</v>
      </c>
      <c r="D147" s="246" t="s">
        <v>137</v>
      </c>
      <c r="E147" s="101">
        <v>256</v>
      </c>
      <c r="F147" s="259"/>
      <c r="G147" s="343">
        <v>0</v>
      </c>
      <c r="H147" s="344"/>
      <c r="I147" s="127">
        <f>ROUND(E147*G147,2)</f>
        <v>0</v>
      </c>
    </row>
    <row r="148" spans="1:9" ht="14.25" customHeight="1" x14ac:dyDescent="0.2">
      <c r="A148" s="192" t="s">
        <v>422</v>
      </c>
      <c r="B148" s="58" t="s">
        <v>135</v>
      </c>
      <c r="C148" s="239" t="s">
        <v>209</v>
      </c>
      <c r="D148" s="250" t="s">
        <v>134</v>
      </c>
      <c r="E148" s="99">
        <f>E147</f>
        <v>256</v>
      </c>
      <c r="F148" s="260">
        <v>0</v>
      </c>
      <c r="G148" s="345"/>
      <c r="H148" s="346">
        <f>ROUND(E148*F148,2)</f>
        <v>0</v>
      </c>
      <c r="I148" s="117"/>
    </row>
    <row r="149" spans="1:9" ht="14.25" customHeight="1" x14ac:dyDescent="0.2">
      <c r="A149" s="192" t="s">
        <v>467</v>
      </c>
      <c r="B149" s="58" t="s">
        <v>135</v>
      </c>
      <c r="C149" s="239" t="s">
        <v>210</v>
      </c>
      <c r="D149" s="250" t="s">
        <v>134</v>
      </c>
      <c r="E149" s="99">
        <f>E147</f>
        <v>256</v>
      </c>
      <c r="F149" s="260">
        <v>0</v>
      </c>
      <c r="G149" s="345"/>
      <c r="H149" s="346">
        <f>ROUND(E149*F149,2)</f>
        <v>0</v>
      </c>
      <c r="I149" s="117"/>
    </row>
    <row r="150" spans="1:9" ht="14.25" customHeight="1" x14ac:dyDescent="0.2">
      <c r="A150" s="192" t="s">
        <v>468</v>
      </c>
      <c r="B150" s="58" t="s">
        <v>135</v>
      </c>
      <c r="C150" s="239" t="s">
        <v>211</v>
      </c>
      <c r="D150" s="250" t="s">
        <v>134</v>
      </c>
      <c r="E150" s="99">
        <f>E147</f>
        <v>256</v>
      </c>
      <c r="F150" s="260">
        <v>0</v>
      </c>
      <c r="G150" s="345"/>
      <c r="H150" s="346">
        <f>ROUND(E150*F150,2)</f>
        <v>0</v>
      </c>
      <c r="I150" s="117"/>
    </row>
    <row r="151" spans="1:9" ht="14.25" customHeight="1" x14ac:dyDescent="0.2">
      <c r="A151" s="192" t="s">
        <v>469</v>
      </c>
      <c r="B151" s="58" t="s">
        <v>135</v>
      </c>
      <c r="C151" s="239" t="s">
        <v>212</v>
      </c>
      <c r="D151" s="250" t="s">
        <v>134</v>
      </c>
      <c r="E151" s="99">
        <f>E147</f>
        <v>256</v>
      </c>
      <c r="F151" s="260">
        <v>0</v>
      </c>
      <c r="G151" s="345"/>
      <c r="H151" s="346">
        <f>ROUND(E151*F151,2)</f>
        <v>0</v>
      </c>
      <c r="I151" s="117"/>
    </row>
    <row r="152" spans="1:9" s="14" customFormat="1" ht="14.25" customHeight="1" x14ac:dyDescent="0.2">
      <c r="A152" s="224" t="s">
        <v>470</v>
      </c>
      <c r="B152" s="60" t="s">
        <v>8</v>
      </c>
      <c r="C152" s="238" t="s">
        <v>214</v>
      </c>
      <c r="D152" s="246" t="s">
        <v>215</v>
      </c>
      <c r="E152" s="101">
        <v>561</v>
      </c>
      <c r="F152" s="259"/>
      <c r="G152" s="343">
        <v>0</v>
      </c>
      <c r="H152" s="344"/>
      <c r="I152" s="127">
        <f>ROUND(E152*G152,2)</f>
        <v>0</v>
      </c>
    </row>
    <row r="153" spans="1:9" ht="14.25" customHeight="1" x14ac:dyDescent="0.2">
      <c r="A153" s="192" t="s">
        <v>471</v>
      </c>
      <c r="B153" s="58" t="s">
        <v>135</v>
      </c>
      <c r="C153" s="239" t="s">
        <v>216</v>
      </c>
      <c r="D153" s="250" t="s">
        <v>134</v>
      </c>
      <c r="E153" s="99">
        <f>E152</f>
        <v>561</v>
      </c>
      <c r="F153" s="260">
        <v>0</v>
      </c>
      <c r="G153" s="345"/>
      <c r="H153" s="346">
        <f>ROUND(E153*F153,2)</f>
        <v>0</v>
      </c>
      <c r="I153" s="117"/>
    </row>
    <row r="154" spans="1:9" ht="14.25" customHeight="1" x14ac:dyDescent="0.2">
      <c r="A154" s="224" t="s">
        <v>476</v>
      </c>
      <c r="B154" s="60" t="s">
        <v>8</v>
      </c>
      <c r="C154" s="238" t="s">
        <v>474</v>
      </c>
      <c r="D154" s="246" t="s">
        <v>137</v>
      </c>
      <c r="E154" s="101">
        <v>210</v>
      </c>
      <c r="F154" s="259"/>
      <c r="G154" s="343">
        <v>0</v>
      </c>
      <c r="H154" s="344"/>
      <c r="I154" s="127">
        <f>ROUND(E154*G154,2)</f>
        <v>0</v>
      </c>
    </row>
    <row r="155" spans="1:9" ht="14.25" customHeight="1" x14ac:dyDescent="0.2">
      <c r="A155" s="192" t="s">
        <v>477</v>
      </c>
      <c r="B155" s="58" t="s">
        <v>135</v>
      </c>
      <c r="C155" s="244" t="s">
        <v>472</v>
      </c>
      <c r="D155" s="250" t="s">
        <v>134</v>
      </c>
      <c r="E155" s="99">
        <f>E154</f>
        <v>210</v>
      </c>
      <c r="F155" s="260">
        <v>0</v>
      </c>
      <c r="G155" s="345"/>
      <c r="H155" s="346">
        <f>ROUND(E155*F155,2)</f>
        <v>0</v>
      </c>
      <c r="I155" s="117"/>
    </row>
    <row r="156" spans="1:9" s="14" customFormat="1" ht="14.25" customHeight="1" x14ac:dyDescent="0.2">
      <c r="A156" s="192" t="s">
        <v>478</v>
      </c>
      <c r="B156" s="58" t="s">
        <v>135</v>
      </c>
      <c r="C156" s="244" t="s">
        <v>473</v>
      </c>
      <c r="D156" s="250" t="s">
        <v>134</v>
      </c>
      <c r="E156" s="99">
        <f>E155*2</f>
        <v>420</v>
      </c>
      <c r="F156" s="260">
        <v>0</v>
      </c>
      <c r="G156" s="345"/>
      <c r="H156" s="346">
        <f>ROUND(E156*F156,2)</f>
        <v>0</v>
      </c>
      <c r="I156" s="127"/>
    </row>
    <row r="157" spans="1:9" s="14" customFormat="1" ht="14.25" customHeight="1" thickBot="1" x14ac:dyDescent="0.25">
      <c r="A157" s="225" t="s">
        <v>479</v>
      </c>
      <c r="B157" s="144" t="s">
        <v>135</v>
      </c>
      <c r="C157" s="288" t="s">
        <v>475</v>
      </c>
      <c r="D157" s="251" t="s">
        <v>134</v>
      </c>
      <c r="E157" s="265">
        <f>E154</f>
        <v>210</v>
      </c>
      <c r="F157" s="261">
        <v>0</v>
      </c>
      <c r="G157" s="347"/>
      <c r="H157" s="348">
        <f>ROUND(E157*F157,2)</f>
        <v>0</v>
      </c>
      <c r="I157" s="353"/>
    </row>
    <row r="158" spans="1:9" ht="14.25" customHeight="1" x14ac:dyDescent="0.2">
      <c r="A158" s="291"/>
      <c r="B158" s="199"/>
      <c r="C158" s="292" t="s">
        <v>226</v>
      </c>
      <c r="D158" s="293"/>
      <c r="E158" s="294"/>
      <c r="F158" s="295"/>
      <c r="G158" s="354"/>
      <c r="H158" s="355">
        <f>SUM(H12:H157)</f>
        <v>0</v>
      </c>
      <c r="I158" s="356">
        <f>SUM(I12:I157)</f>
        <v>0</v>
      </c>
    </row>
    <row r="159" spans="1:9" s="14" customFormat="1" ht="12.4" customHeight="1" thickBot="1" x14ac:dyDescent="0.25">
      <c r="A159" s="296"/>
      <c r="B159" s="297"/>
      <c r="C159" s="298" t="s">
        <v>280</v>
      </c>
      <c r="D159" s="299"/>
      <c r="E159" s="299"/>
      <c r="F159" s="300"/>
      <c r="G159" s="357"/>
      <c r="H159" s="358"/>
      <c r="I159" s="359">
        <f>SUM(H158:I158)</f>
        <v>0</v>
      </c>
    </row>
    <row r="160" spans="1:9" ht="14.25" customHeight="1" x14ac:dyDescent="0.2">
      <c r="A160" s="231"/>
      <c r="B160" s="289"/>
      <c r="C160" s="249" t="s">
        <v>227</v>
      </c>
      <c r="D160" s="290"/>
      <c r="E160" s="249"/>
      <c r="F160" s="257"/>
      <c r="G160" s="360"/>
      <c r="H160" s="361"/>
      <c r="I160" s="362"/>
    </row>
    <row r="161" spans="1:9" s="14" customFormat="1" ht="25.5" x14ac:dyDescent="0.2">
      <c r="A161" s="224" t="s">
        <v>107</v>
      </c>
      <c r="B161" s="60" t="s">
        <v>8</v>
      </c>
      <c r="C161" s="238" t="s">
        <v>228</v>
      </c>
      <c r="D161" s="246" t="s">
        <v>10</v>
      </c>
      <c r="E161" s="101">
        <v>1</v>
      </c>
      <c r="F161" s="259"/>
      <c r="G161" s="343">
        <v>0</v>
      </c>
      <c r="H161" s="344"/>
      <c r="I161" s="127">
        <f>ROUND(E161*G161,2)</f>
        <v>0</v>
      </c>
    </row>
    <row r="162" spans="1:9" ht="16.5" customHeight="1" x14ac:dyDescent="0.2">
      <c r="A162" s="192" t="s">
        <v>11</v>
      </c>
      <c r="B162" s="58" t="s">
        <v>135</v>
      </c>
      <c r="C162" s="239" t="s">
        <v>229</v>
      </c>
      <c r="D162" s="250" t="s">
        <v>137</v>
      </c>
      <c r="E162" s="99">
        <v>1</v>
      </c>
      <c r="F162" s="260">
        <v>0</v>
      </c>
      <c r="G162" s="345"/>
      <c r="H162" s="346">
        <f>ROUND(E162*F162,2)</f>
        <v>0</v>
      </c>
      <c r="I162" s="117"/>
    </row>
    <row r="163" spans="1:9" s="14" customFormat="1" ht="25.5" x14ac:dyDescent="0.2">
      <c r="A163" s="224" t="s">
        <v>24</v>
      </c>
      <c r="B163" s="60" t="s">
        <v>8</v>
      </c>
      <c r="C163" s="238" t="s">
        <v>168</v>
      </c>
      <c r="D163" s="246" t="s">
        <v>38</v>
      </c>
      <c r="E163" s="101">
        <v>61</v>
      </c>
      <c r="F163" s="259"/>
      <c r="G163" s="343">
        <v>0</v>
      </c>
      <c r="H163" s="344"/>
      <c r="I163" s="127">
        <f>ROUND(E163*G163,2)</f>
        <v>0</v>
      </c>
    </row>
    <row r="164" spans="1:9" ht="14.25" customHeight="1" x14ac:dyDescent="0.2">
      <c r="A164" s="192" t="s">
        <v>26</v>
      </c>
      <c r="B164" s="58" t="s">
        <v>135</v>
      </c>
      <c r="C164" s="239" t="s">
        <v>169</v>
      </c>
      <c r="D164" s="250" t="s">
        <v>38</v>
      </c>
      <c r="E164" s="99">
        <f>E163</f>
        <v>61</v>
      </c>
      <c r="F164" s="260">
        <v>0</v>
      </c>
      <c r="G164" s="345"/>
      <c r="H164" s="346">
        <f>ROUND(E164*F164,2)</f>
        <v>0</v>
      </c>
      <c r="I164" s="117"/>
    </row>
    <row r="165" spans="1:9" ht="14.25" customHeight="1" x14ac:dyDescent="0.2">
      <c r="A165" s="192" t="s">
        <v>113</v>
      </c>
      <c r="B165" s="58" t="s">
        <v>135</v>
      </c>
      <c r="C165" s="239" t="s">
        <v>344</v>
      </c>
      <c r="D165" s="250" t="s">
        <v>85</v>
      </c>
      <c r="E165" s="99">
        <f>ROUND(E164/0.7,0)</f>
        <v>87</v>
      </c>
      <c r="F165" s="260">
        <v>0</v>
      </c>
      <c r="G165" s="345"/>
      <c r="H165" s="346">
        <f>ROUND(E165*F165,2)</f>
        <v>0</v>
      </c>
      <c r="I165" s="117"/>
    </row>
    <row r="166" spans="1:9" ht="25.5" x14ac:dyDescent="0.2">
      <c r="A166" s="192" t="s">
        <v>114</v>
      </c>
      <c r="B166" s="58" t="s">
        <v>135</v>
      </c>
      <c r="C166" s="239" t="s">
        <v>167</v>
      </c>
      <c r="D166" s="250" t="s">
        <v>38</v>
      </c>
      <c r="E166" s="99">
        <v>3</v>
      </c>
      <c r="F166" s="260">
        <v>0</v>
      </c>
      <c r="G166" s="345"/>
      <c r="H166" s="346">
        <f>ROUND(E166*F166,2)</f>
        <v>0</v>
      </c>
      <c r="I166" s="117"/>
    </row>
    <row r="167" spans="1:9" s="14" customFormat="1" ht="25.5" x14ac:dyDescent="0.2">
      <c r="A167" s="224" t="s">
        <v>28</v>
      </c>
      <c r="B167" s="60" t="s">
        <v>8</v>
      </c>
      <c r="C167" s="238" t="s">
        <v>363</v>
      </c>
      <c r="D167" s="246" t="s">
        <v>134</v>
      </c>
      <c r="E167" s="101">
        <f>E169</f>
        <v>2</v>
      </c>
      <c r="F167" s="259"/>
      <c r="G167" s="343">
        <v>0</v>
      </c>
      <c r="H167" s="344"/>
      <c r="I167" s="127">
        <f>ROUND(E167*G167,2)</f>
        <v>0</v>
      </c>
    </row>
    <row r="168" spans="1:9" x14ac:dyDescent="0.2">
      <c r="A168" s="192" t="s">
        <v>29</v>
      </c>
      <c r="B168" s="58" t="s">
        <v>135</v>
      </c>
      <c r="C168" s="239" t="s">
        <v>452</v>
      </c>
      <c r="D168" s="250" t="s">
        <v>134</v>
      </c>
      <c r="E168" s="99">
        <f>E169*2</f>
        <v>4</v>
      </c>
      <c r="F168" s="260">
        <v>0</v>
      </c>
      <c r="G168" s="345"/>
      <c r="H168" s="346">
        <f>ROUND(E168*F168,2)</f>
        <v>0</v>
      </c>
      <c r="I168" s="117"/>
    </row>
    <row r="169" spans="1:9" ht="14.25" customHeight="1" x14ac:dyDescent="0.2">
      <c r="A169" s="192" t="s">
        <v>108</v>
      </c>
      <c r="B169" s="58" t="s">
        <v>135</v>
      </c>
      <c r="C169" s="239" t="s">
        <v>449</v>
      </c>
      <c r="D169" s="250" t="s">
        <v>134</v>
      </c>
      <c r="E169" s="99">
        <v>2</v>
      </c>
      <c r="F169" s="260">
        <v>0</v>
      </c>
      <c r="G169" s="345"/>
      <c r="H169" s="346">
        <f>ROUND(E169*F169,2)</f>
        <v>0</v>
      </c>
      <c r="I169" s="117"/>
    </row>
    <row r="170" spans="1:9" s="14" customFormat="1" ht="25.5" x14ac:dyDescent="0.2">
      <c r="A170" s="224" t="s">
        <v>30</v>
      </c>
      <c r="B170" s="60" t="s">
        <v>8</v>
      </c>
      <c r="C170" s="238" t="s">
        <v>171</v>
      </c>
      <c r="D170" s="246" t="s">
        <v>38</v>
      </c>
      <c r="E170" s="101">
        <v>4</v>
      </c>
      <c r="F170" s="259"/>
      <c r="G170" s="343">
        <v>0</v>
      </c>
      <c r="H170" s="344"/>
      <c r="I170" s="127">
        <f>ROUND(E170*G170,2)</f>
        <v>0</v>
      </c>
    </row>
    <row r="171" spans="1:9" ht="14.25" customHeight="1" x14ac:dyDescent="0.2">
      <c r="A171" s="192" t="s">
        <v>31</v>
      </c>
      <c r="B171" s="58" t="s">
        <v>135</v>
      </c>
      <c r="C171" s="239" t="s">
        <v>172</v>
      </c>
      <c r="D171" s="250" t="s">
        <v>38</v>
      </c>
      <c r="E171" s="99">
        <v>4</v>
      </c>
      <c r="F171" s="260">
        <v>0</v>
      </c>
      <c r="G171" s="345"/>
      <c r="H171" s="346">
        <f t="shared" ref="H171:H174" si="1">ROUND(E171*F171,2)</f>
        <v>0</v>
      </c>
      <c r="I171" s="117"/>
    </row>
    <row r="172" spans="1:9" ht="14.25" customHeight="1" x14ac:dyDescent="0.2">
      <c r="A172" s="192" t="s">
        <v>109</v>
      </c>
      <c r="B172" s="58" t="s">
        <v>135</v>
      </c>
      <c r="C172" s="239" t="s">
        <v>352</v>
      </c>
      <c r="D172" s="250" t="s">
        <v>14</v>
      </c>
      <c r="E172" s="99">
        <v>2</v>
      </c>
      <c r="F172" s="260">
        <v>0</v>
      </c>
      <c r="G172" s="345"/>
      <c r="H172" s="346">
        <f t="shared" si="1"/>
        <v>0</v>
      </c>
      <c r="I172" s="117"/>
    </row>
    <row r="173" spans="1:9" ht="14.25" customHeight="1" x14ac:dyDescent="0.2">
      <c r="A173" s="192" t="s">
        <v>116</v>
      </c>
      <c r="B173" s="58" t="s">
        <v>135</v>
      </c>
      <c r="C173" s="239" t="s">
        <v>230</v>
      </c>
      <c r="D173" s="250" t="s">
        <v>14</v>
      </c>
      <c r="E173" s="99">
        <v>4</v>
      </c>
      <c r="F173" s="260">
        <v>0</v>
      </c>
      <c r="G173" s="345"/>
      <c r="H173" s="346">
        <f t="shared" si="1"/>
        <v>0</v>
      </c>
      <c r="I173" s="117"/>
    </row>
    <row r="174" spans="1:9" ht="25.5" x14ac:dyDescent="0.2">
      <c r="A174" s="192" t="s">
        <v>424</v>
      </c>
      <c r="B174" s="58" t="s">
        <v>135</v>
      </c>
      <c r="C174" s="239" t="s">
        <v>167</v>
      </c>
      <c r="D174" s="250" t="s">
        <v>38</v>
      </c>
      <c r="E174" s="98">
        <v>0.6</v>
      </c>
      <c r="F174" s="260">
        <v>0</v>
      </c>
      <c r="G174" s="345"/>
      <c r="H174" s="346">
        <f t="shared" si="1"/>
        <v>0</v>
      </c>
      <c r="I174" s="117"/>
    </row>
    <row r="175" spans="1:9" s="14" customFormat="1" ht="14.25" customHeight="1" x14ac:dyDescent="0.2">
      <c r="A175" s="224" t="s">
        <v>32</v>
      </c>
      <c r="B175" s="60" t="s">
        <v>8</v>
      </c>
      <c r="C175" s="238" t="s">
        <v>181</v>
      </c>
      <c r="D175" s="246" t="s">
        <v>38</v>
      </c>
      <c r="E175" s="101">
        <v>65</v>
      </c>
      <c r="F175" s="259"/>
      <c r="G175" s="343">
        <v>0</v>
      </c>
      <c r="H175" s="344"/>
      <c r="I175" s="127">
        <f>ROUND(E175*G175,2)</f>
        <v>0</v>
      </c>
    </row>
    <row r="176" spans="1:9" ht="25.5" x14ac:dyDescent="0.2">
      <c r="A176" s="192" t="s">
        <v>33</v>
      </c>
      <c r="B176" s="58" t="s">
        <v>135</v>
      </c>
      <c r="C176" s="239" t="s">
        <v>188</v>
      </c>
      <c r="D176" s="250" t="s">
        <v>38</v>
      </c>
      <c r="E176" s="99">
        <v>61</v>
      </c>
      <c r="F176" s="260">
        <v>0</v>
      </c>
      <c r="G176" s="345"/>
      <c r="H176" s="346">
        <f>ROUND(E176*F176,2)</f>
        <v>0</v>
      </c>
      <c r="I176" s="117"/>
    </row>
    <row r="177" spans="1:9" ht="25.5" x14ac:dyDescent="0.2">
      <c r="A177" s="192" t="s">
        <v>110</v>
      </c>
      <c r="B177" s="58" t="s">
        <v>135</v>
      </c>
      <c r="C177" s="239" t="s">
        <v>189</v>
      </c>
      <c r="D177" s="250" t="s">
        <v>38</v>
      </c>
      <c r="E177" s="99">
        <v>4</v>
      </c>
      <c r="F177" s="260">
        <v>0</v>
      </c>
      <c r="G177" s="345"/>
      <c r="H177" s="346">
        <f>ROUND(E177*F177,2)</f>
        <v>0</v>
      </c>
      <c r="I177" s="117"/>
    </row>
    <row r="178" spans="1:9" s="14" customFormat="1" ht="27" customHeight="1" x14ac:dyDescent="0.2">
      <c r="A178" s="224" t="s">
        <v>34</v>
      </c>
      <c r="B178" s="60" t="s">
        <v>8</v>
      </c>
      <c r="C178" s="238" t="s">
        <v>425</v>
      </c>
      <c r="D178" s="246" t="s">
        <v>134</v>
      </c>
      <c r="E178" s="101">
        <f>E179</f>
        <v>4</v>
      </c>
      <c r="F178" s="259"/>
      <c r="G178" s="343">
        <v>0</v>
      </c>
      <c r="H178" s="344"/>
      <c r="I178" s="127">
        <f>ROUND(E178*G178,2)</f>
        <v>0</v>
      </c>
    </row>
    <row r="179" spans="1:9" x14ac:dyDescent="0.2">
      <c r="A179" s="192" t="s">
        <v>35</v>
      </c>
      <c r="B179" s="58" t="s">
        <v>135</v>
      </c>
      <c r="C179" s="239" t="s">
        <v>453</v>
      </c>
      <c r="D179" s="250" t="s">
        <v>134</v>
      </c>
      <c r="E179" s="99">
        <v>4</v>
      </c>
      <c r="F179" s="260">
        <v>0</v>
      </c>
      <c r="G179" s="345"/>
      <c r="H179" s="346">
        <f>ROUND(E179*F179,2)</f>
        <v>0</v>
      </c>
      <c r="I179" s="117"/>
    </row>
    <row r="180" spans="1:9" ht="14.25" customHeight="1" x14ac:dyDescent="0.2">
      <c r="A180" s="192" t="s">
        <v>118</v>
      </c>
      <c r="B180" s="58" t="s">
        <v>135</v>
      </c>
      <c r="C180" s="239" t="s">
        <v>199</v>
      </c>
      <c r="D180" s="250" t="s">
        <v>134</v>
      </c>
      <c r="E180" s="99">
        <v>2</v>
      </c>
      <c r="F180" s="260">
        <v>0</v>
      </c>
      <c r="G180" s="345"/>
      <c r="H180" s="346">
        <f>ROUND(E180*F180,2)</f>
        <v>0</v>
      </c>
      <c r="I180" s="117"/>
    </row>
    <row r="181" spans="1:9" ht="14.25" customHeight="1" x14ac:dyDescent="0.2">
      <c r="A181" s="192" t="s">
        <v>290</v>
      </c>
      <c r="B181" s="58" t="s">
        <v>135</v>
      </c>
      <c r="C181" s="239" t="s">
        <v>423</v>
      </c>
      <c r="D181" s="250" t="s">
        <v>134</v>
      </c>
      <c r="E181" s="99">
        <v>2</v>
      </c>
      <c r="F181" s="260">
        <v>0</v>
      </c>
      <c r="G181" s="345"/>
      <c r="H181" s="346">
        <f>ROUND(E181*F181,2)</f>
        <v>0</v>
      </c>
      <c r="I181" s="117"/>
    </row>
    <row r="182" spans="1:9" s="14" customFormat="1" ht="25.9" customHeight="1" x14ac:dyDescent="0.2">
      <c r="A182" s="224" t="s">
        <v>36</v>
      </c>
      <c r="B182" s="60" t="s">
        <v>8</v>
      </c>
      <c r="C182" s="238" t="s">
        <v>208</v>
      </c>
      <c r="D182" s="246" t="s">
        <v>137</v>
      </c>
      <c r="E182" s="101">
        <v>2</v>
      </c>
      <c r="F182" s="259"/>
      <c r="G182" s="343">
        <v>0</v>
      </c>
      <c r="H182" s="344"/>
      <c r="I182" s="127">
        <f>ROUND(E182*G182,2)</f>
        <v>0</v>
      </c>
    </row>
    <row r="183" spans="1:9" ht="14.25" customHeight="1" x14ac:dyDescent="0.2">
      <c r="A183" s="192" t="s">
        <v>39</v>
      </c>
      <c r="B183" s="58" t="s">
        <v>135</v>
      </c>
      <c r="C183" s="239" t="s">
        <v>210</v>
      </c>
      <c r="D183" s="250" t="s">
        <v>134</v>
      </c>
      <c r="E183" s="99">
        <v>2</v>
      </c>
      <c r="F183" s="260">
        <v>0</v>
      </c>
      <c r="G183" s="345"/>
      <c r="H183" s="346">
        <f>ROUND(E183*F183,2)</f>
        <v>0</v>
      </c>
      <c r="I183" s="117"/>
    </row>
    <row r="184" spans="1:9" ht="14.25" customHeight="1" x14ac:dyDescent="0.2">
      <c r="A184" s="192" t="s">
        <v>40</v>
      </c>
      <c r="B184" s="58" t="s">
        <v>135</v>
      </c>
      <c r="C184" s="239" t="s">
        <v>212</v>
      </c>
      <c r="D184" s="250" t="s">
        <v>134</v>
      </c>
      <c r="E184" s="99">
        <v>2</v>
      </c>
      <c r="F184" s="260">
        <v>0</v>
      </c>
      <c r="G184" s="345"/>
      <c r="H184" s="346">
        <f>ROUND(E184*F184,2)</f>
        <v>0</v>
      </c>
      <c r="I184" s="117"/>
    </row>
    <row r="185" spans="1:9" s="14" customFormat="1" ht="14.25" customHeight="1" x14ac:dyDescent="0.2">
      <c r="A185" s="224" t="s">
        <v>41</v>
      </c>
      <c r="B185" s="60" t="s">
        <v>8</v>
      </c>
      <c r="C185" s="238" t="s">
        <v>214</v>
      </c>
      <c r="D185" s="246" t="s">
        <v>215</v>
      </c>
      <c r="E185" s="101">
        <v>2</v>
      </c>
      <c r="F185" s="259"/>
      <c r="G185" s="343">
        <v>0</v>
      </c>
      <c r="H185" s="344"/>
      <c r="I185" s="127">
        <f>ROUND(E185*G185,2)</f>
        <v>0</v>
      </c>
    </row>
    <row r="186" spans="1:9" ht="14.25" customHeight="1" thickBot="1" x14ac:dyDescent="0.25">
      <c r="A186" s="225" t="s">
        <v>42</v>
      </c>
      <c r="B186" s="144" t="s">
        <v>135</v>
      </c>
      <c r="C186" s="240" t="s">
        <v>216</v>
      </c>
      <c r="D186" s="251" t="s">
        <v>134</v>
      </c>
      <c r="E186" s="265">
        <v>2</v>
      </c>
      <c r="F186" s="261">
        <v>0</v>
      </c>
      <c r="G186" s="347"/>
      <c r="H186" s="348">
        <f>ROUND(E186*F186,2)</f>
        <v>0</v>
      </c>
      <c r="I186" s="149"/>
    </row>
    <row r="187" spans="1:9" ht="14.25" customHeight="1" thickBot="1" x14ac:dyDescent="0.25">
      <c r="A187" s="306"/>
      <c r="B187" s="307"/>
      <c r="C187" s="308" t="s">
        <v>226</v>
      </c>
      <c r="D187" s="309"/>
      <c r="E187" s="310"/>
      <c r="F187" s="311"/>
      <c r="G187" s="363"/>
      <c r="H187" s="364">
        <f>SUM(H161:H186)</f>
        <v>0</v>
      </c>
      <c r="I187" s="365">
        <f>SUM(I161:I186)</f>
        <v>0</v>
      </c>
    </row>
    <row r="188" spans="1:9" ht="30.75" customHeight="1" thickBot="1" x14ac:dyDescent="0.25">
      <c r="A188" s="302"/>
      <c r="B188" s="303"/>
      <c r="C188" s="304" t="s">
        <v>287</v>
      </c>
      <c r="D188" s="304"/>
      <c r="E188" s="304"/>
      <c r="F188" s="305"/>
      <c r="G188" s="366"/>
      <c r="H188" s="367"/>
      <c r="I188" s="368">
        <f>SUM(H187:I187)</f>
        <v>0</v>
      </c>
    </row>
    <row r="189" spans="1:9" ht="14.25" customHeight="1" thickBot="1" x14ac:dyDescent="0.25">
      <c r="A189" s="315"/>
      <c r="B189" s="316"/>
      <c r="C189" s="309" t="s">
        <v>231</v>
      </c>
      <c r="D189" s="317"/>
      <c r="E189" s="309"/>
      <c r="F189" s="318"/>
      <c r="G189" s="369"/>
      <c r="H189" s="370"/>
      <c r="I189" s="371"/>
    </row>
    <row r="190" spans="1:9" s="14" customFormat="1" ht="28.5" customHeight="1" x14ac:dyDescent="0.2">
      <c r="A190" s="312" t="s">
        <v>107</v>
      </c>
      <c r="B190" s="289" t="s">
        <v>8</v>
      </c>
      <c r="C190" s="236" t="s">
        <v>232</v>
      </c>
      <c r="D190" s="249" t="s">
        <v>134</v>
      </c>
      <c r="E190" s="313">
        <v>1</v>
      </c>
      <c r="F190" s="314"/>
      <c r="G190" s="372">
        <v>0</v>
      </c>
      <c r="H190" s="373"/>
      <c r="I190" s="374">
        <f>ROUND(E190*G190,2)</f>
        <v>0</v>
      </c>
    </row>
    <row r="191" spans="1:9" ht="27.6" customHeight="1" x14ac:dyDescent="0.2">
      <c r="A191" s="192" t="s">
        <v>11</v>
      </c>
      <c r="B191" s="58" t="s">
        <v>135</v>
      </c>
      <c r="C191" s="239" t="s">
        <v>233</v>
      </c>
      <c r="D191" s="250" t="s">
        <v>137</v>
      </c>
      <c r="E191" s="99">
        <v>1</v>
      </c>
      <c r="F191" s="260">
        <v>0</v>
      </c>
      <c r="G191" s="345"/>
      <c r="H191" s="346">
        <f>ROUND(E191*F191,2)</f>
        <v>0</v>
      </c>
      <c r="I191" s="117"/>
    </row>
    <row r="192" spans="1:9" s="14" customFormat="1" ht="14.25" customHeight="1" x14ac:dyDescent="0.2">
      <c r="A192" s="224" t="s">
        <v>24</v>
      </c>
      <c r="B192" s="60" t="s">
        <v>8</v>
      </c>
      <c r="C192" s="238" t="s">
        <v>119</v>
      </c>
      <c r="D192" s="246" t="s">
        <v>149</v>
      </c>
      <c r="E192" s="101">
        <v>148</v>
      </c>
      <c r="F192" s="259"/>
      <c r="G192" s="343">
        <v>0</v>
      </c>
      <c r="H192" s="344"/>
      <c r="I192" s="127">
        <f>ROUND(E192*G192,2)</f>
        <v>0</v>
      </c>
    </row>
    <row r="193" spans="1:9" ht="25.9" customHeight="1" x14ac:dyDescent="0.2">
      <c r="A193" s="192" t="s">
        <v>26</v>
      </c>
      <c r="B193" s="58" t="s">
        <v>135</v>
      </c>
      <c r="C193" s="239" t="s">
        <v>234</v>
      </c>
      <c r="D193" s="250" t="s">
        <v>134</v>
      </c>
      <c r="E193" s="99">
        <v>148</v>
      </c>
      <c r="F193" s="260">
        <v>0</v>
      </c>
      <c r="G193" s="345"/>
      <c r="H193" s="346">
        <f t="shared" ref="H193:H202" si="2">ROUND(E193*F193,2)</f>
        <v>0</v>
      </c>
      <c r="I193" s="117"/>
    </row>
    <row r="194" spans="1:9" ht="14.25" customHeight="1" x14ac:dyDescent="0.2">
      <c r="A194" s="192" t="s">
        <v>113</v>
      </c>
      <c r="B194" s="58" t="s">
        <v>135</v>
      </c>
      <c r="C194" s="239" t="s">
        <v>235</v>
      </c>
      <c r="D194" s="250" t="s">
        <v>134</v>
      </c>
      <c r="E194" s="99">
        <v>148</v>
      </c>
      <c r="F194" s="260">
        <v>0</v>
      </c>
      <c r="G194" s="345"/>
      <c r="H194" s="346">
        <f t="shared" si="2"/>
        <v>0</v>
      </c>
      <c r="I194" s="117"/>
    </row>
    <row r="195" spans="1:9" ht="13.9" customHeight="1" x14ac:dyDescent="0.2">
      <c r="A195" s="192" t="s">
        <v>114</v>
      </c>
      <c r="B195" s="58" t="s">
        <v>135</v>
      </c>
      <c r="C195" s="239" t="s">
        <v>346</v>
      </c>
      <c r="D195" s="250" t="s">
        <v>134</v>
      </c>
      <c r="E195" s="99">
        <v>148</v>
      </c>
      <c r="F195" s="260">
        <v>0</v>
      </c>
      <c r="G195" s="345"/>
      <c r="H195" s="346">
        <f t="shared" si="2"/>
        <v>0</v>
      </c>
      <c r="I195" s="117"/>
    </row>
    <row r="196" spans="1:9" ht="14.25" customHeight="1" x14ac:dyDescent="0.2">
      <c r="A196" s="192" t="s">
        <v>130</v>
      </c>
      <c r="B196" s="58" t="s">
        <v>135</v>
      </c>
      <c r="C196" s="239" t="s">
        <v>236</v>
      </c>
      <c r="D196" s="250" t="s">
        <v>134</v>
      </c>
      <c r="E196" s="99">
        <v>16</v>
      </c>
      <c r="F196" s="260">
        <v>0</v>
      </c>
      <c r="G196" s="345"/>
      <c r="H196" s="346">
        <f t="shared" si="2"/>
        <v>0</v>
      </c>
      <c r="I196" s="117"/>
    </row>
    <row r="197" spans="1:9" ht="14.25" customHeight="1" x14ac:dyDescent="0.2">
      <c r="A197" s="192" t="s">
        <v>131</v>
      </c>
      <c r="B197" s="58" t="s">
        <v>135</v>
      </c>
      <c r="C197" s="239" t="s">
        <v>237</v>
      </c>
      <c r="D197" s="250" t="s">
        <v>134</v>
      </c>
      <c r="E197" s="99">
        <v>16</v>
      </c>
      <c r="F197" s="260">
        <v>0</v>
      </c>
      <c r="G197" s="345"/>
      <c r="H197" s="346">
        <f t="shared" si="2"/>
        <v>0</v>
      </c>
      <c r="I197" s="117"/>
    </row>
    <row r="198" spans="1:9" ht="14.25" customHeight="1" x14ac:dyDescent="0.2">
      <c r="A198" s="192" t="s">
        <v>132</v>
      </c>
      <c r="B198" s="58" t="s">
        <v>135</v>
      </c>
      <c r="C198" s="239" t="s">
        <v>238</v>
      </c>
      <c r="D198" s="250" t="s">
        <v>134</v>
      </c>
      <c r="E198" s="99">
        <v>16</v>
      </c>
      <c r="F198" s="260">
        <v>0</v>
      </c>
      <c r="G198" s="345"/>
      <c r="H198" s="346">
        <f t="shared" si="2"/>
        <v>0</v>
      </c>
      <c r="I198" s="117"/>
    </row>
    <row r="199" spans="1:9" ht="14.25" customHeight="1" x14ac:dyDescent="0.2">
      <c r="A199" s="192" t="s">
        <v>283</v>
      </c>
      <c r="B199" s="58" t="s">
        <v>135</v>
      </c>
      <c r="C199" s="239" t="s">
        <v>239</v>
      </c>
      <c r="D199" s="250" t="s">
        <v>134</v>
      </c>
      <c r="E199" s="99">
        <v>16</v>
      </c>
      <c r="F199" s="260">
        <v>0</v>
      </c>
      <c r="G199" s="345"/>
      <c r="H199" s="346">
        <f t="shared" si="2"/>
        <v>0</v>
      </c>
      <c r="I199" s="117"/>
    </row>
    <row r="200" spans="1:9" ht="14.25" customHeight="1" x14ac:dyDescent="0.2">
      <c r="A200" s="192" t="s">
        <v>284</v>
      </c>
      <c r="B200" s="58" t="s">
        <v>135</v>
      </c>
      <c r="C200" s="239" t="s">
        <v>240</v>
      </c>
      <c r="D200" s="250" t="s">
        <v>134</v>
      </c>
      <c r="E200" s="99">
        <v>24</v>
      </c>
      <c r="F200" s="260">
        <v>0</v>
      </c>
      <c r="G200" s="345"/>
      <c r="H200" s="346">
        <f t="shared" si="2"/>
        <v>0</v>
      </c>
      <c r="I200" s="117"/>
    </row>
    <row r="201" spans="1:9" ht="14.25" customHeight="1" x14ac:dyDescent="0.2">
      <c r="A201" s="192" t="s">
        <v>285</v>
      </c>
      <c r="B201" s="58" t="s">
        <v>135</v>
      </c>
      <c r="C201" s="239" t="s">
        <v>241</v>
      </c>
      <c r="D201" s="250" t="s">
        <v>134</v>
      </c>
      <c r="E201" s="99">
        <v>24</v>
      </c>
      <c r="F201" s="260">
        <v>0</v>
      </c>
      <c r="G201" s="345"/>
      <c r="H201" s="346">
        <f t="shared" si="2"/>
        <v>0</v>
      </c>
      <c r="I201" s="117"/>
    </row>
    <row r="202" spans="1:9" ht="14.25" customHeight="1" x14ac:dyDescent="0.2">
      <c r="A202" s="192" t="s">
        <v>286</v>
      </c>
      <c r="B202" s="58" t="s">
        <v>135</v>
      </c>
      <c r="C202" s="239" t="s">
        <v>242</v>
      </c>
      <c r="D202" s="250" t="s">
        <v>134</v>
      </c>
      <c r="E202" s="99">
        <v>28</v>
      </c>
      <c r="F202" s="260">
        <v>0</v>
      </c>
      <c r="G202" s="345"/>
      <c r="H202" s="346">
        <f t="shared" si="2"/>
        <v>0</v>
      </c>
      <c r="I202" s="117"/>
    </row>
    <row r="203" spans="1:9" s="14" customFormat="1" ht="14.25" customHeight="1" x14ac:dyDescent="0.2">
      <c r="A203" s="224" t="s">
        <v>28</v>
      </c>
      <c r="B203" s="60" t="s">
        <v>8</v>
      </c>
      <c r="C203" s="238" t="s">
        <v>243</v>
      </c>
      <c r="D203" s="246" t="s">
        <v>134</v>
      </c>
      <c r="E203" s="101">
        <v>74</v>
      </c>
      <c r="F203" s="259"/>
      <c r="G203" s="343">
        <v>0</v>
      </c>
      <c r="H203" s="344"/>
      <c r="I203" s="127">
        <f>ROUND(E203*G203,2)</f>
        <v>0</v>
      </c>
    </row>
    <row r="204" spans="1:9" ht="25.9" customHeight="1" x14ac:dyDescent="0.2">
      <c r="A204" s="192" t="s">
        <v>29</v>
      </c>
      <c r="B204" s="58" t="s">
        <v>135</v>
      </c>
      <c r="C204" s="239" t="s">
        <v>382</v>
      </c>
      <c r="D204" s="250" t="s">
        <v>134</v>
      </c>
      <c r="E204" s="99">
        <v>6</v>
      </c>
      <c r="F204" s="260">
        <v>0</v>
      </c>
      <c r="G204" s="345"/>
      <c r="H204" s="346">
        <f>ROUND(E204*F204,2)</f>
        <v>0</v>
      </c>
      <c r="I204" s="117"/>
    </row>
    <row r="205" spans="1:9" ht="26.1" customHeight="1" x14ac:dyDescent="0.2">
      <c r="A205" s="192" t="s">
        <v>108</v>
      </c>
      <c r="B205" s="58" t="s">
        <v>135</v>
      </c>
      <c r="C205" s="239" t="s">
        <v>383</v>
      </c>
      <c r="D205" s="250" t="s">
        <v>134</v>
      </c>
      <c r="E205" s="99">
        <v>68</v>
      </c>
      <c r="F205" s="260">
        <v>0</v>
      </c>
      <c r="G205" s="345"/>
      <c r="H205" s="346">
        <f>ROUND(E205*F205,2)</f>
        <v>0</v>
      </c>
      <c r="I205" s="117"/>
    </row>
    <row r="206" spans="1:9" s="14" customFormat="1" ht="14.25" customHeight="1" x14ac:dyDescent="0.2">
      <c r="A206" s="224" t="s">
        <v>30</v>
      </c>
      <c r="B206" s="60" t="s">
        <v>8</v>
      </c>
      <c r="C206" s="238" t="s">
        <v>244</v>
      </c>
      <c r="D206" s="246" t="s">
        <v>134</v>
      </c>
      <c r="E206" s="101">
        <v>2</v>
      </c>
      <c r="F206" s="259"/>
      <c r="G206" s="343">
        <v>0</v>
      </c>
      <c r="H206" s="344"/>
      <c r="I206" s="127">
        <f>ROUND(E206*G206,2)</f>
        <v>0</v>
      </c>
    </row>
    <row r="207" spans="1:9" ht="14.25" customHeight="1" x14ac:dyDescent="0.2">
      <c r="A207" s="192" t="s">
        <v>31</v>
      </c>
      <c r="B207" s="58" t="s">
        <v>135</v>
      </c>
      <c r="C207" s="239" t="s">
        <v>245</v>
      </c>
      <c r="D207" s="250" t="s">
        <v>134</v>
      </c>
      <c r="E207" s="99">
        <v>2</v>
      </c>
      <c r="F207" s="260">
        <v>0</v>
      </c>
      <c r="G207" s="345"/>
      <c r="H207" s="346">
        <f>ROUND(E207*F207,2)</f>
        <v>0</v>
      </c>
      <c r="I207" s="117"/>
    </row>
    <row r="208" spans="1:9" s="14" customFormat="1" ht="25.5" x14ac:dyDescent="0.2">
      <c r="A208" s="224" t="s">
        <v>32</v>
      </c>
      <c r="B208" s="60" t="s">
        <v>8</v>
      </c>
      <c r="C208" s="238" t="s">
        <v>246</v>
      </c>
      <c r="D208" s="246" t="s">
        <v>134</v>
      </c>
      <c r="E208" s="101">
        <v>9</v>
      </c>
      <c r="F208" s="259"/>
      <c r="G208" s="343">
        <v>0</v>
      </c>
      <c r="H208" s="344"/>
      <c r="I208" s="127">
        <f>ROUND(E208*G208,2)</f>
        <v>0</v>
      </c>
    </row>
    <row r="209" spans="1:11" ht="14.45" customHeight="1" x14ac:dyDescent="0.2">
      <c r="A209" s="192" t="s">
        <v>33</v>
      </c>
      <c r="B209" s="58" t="s">
        <v>135</v>
      </c>
      <c r="C209" s="239" t="s">
        <v>247</v>
      </c>
      <c r="D209" s="250" t="s">
        <v>134</v>
      </c>
      <c r="E209" s="99">
        <v>7</v>
      </c>
      <c r="F209" s="260">
        <v>0</v>
      </c>
      <c r="G209" s="345"/>
      <c r="H209" s="346">
        <f>ROUND(E209*F209,2)</f>
        <v>0</v>
      </c>
      <c r="I209" s="117"/>
    </row>
    <row r="210" spans="1:11" ht="27.95" customHeight="1" x14ac:dyDescent="0.2">
      <c r="A210" s="192" t="s">
        <v>110</v>
      </c>
      <c r="B210" s="58" t="s">
        <v>135</v>
      </c>
      <c r="C210" s="239" t="s">
        <v>248</v>
      </c>
      <c r="D210" s="250" t="s">
        <v>134</v>
      </c>
      <c r="E210" s="99">
        <v>2</v>
      </c>
      <c r="F210" s="260">
        <v>0</v>
      </c>
      <c r="G210" s="345"/>
      <c r="H210" s="346">
        <f>ROUND(E210*F210,2)</f>
        <v>0</v>
      </c>
      <c r="I210" s="117"/>
    </row>
    <row r="211" spans="1:11" s="14" customFormat="1" ht="25.5" x14ac:dyDescent="0.2">
      <c r="A211" s="224" t="s">
        <v>34</v>
      </c>
      <c r="B211" s="60" t="s">
        <v>8</v>
      </c>
      <c r="C211" s="238" t="s">
        <v>249</v>
      </c>
      <c r="D211" s="246" t="s">
        <v>134</v>
      </c>
      <c r="E211" s="101">
        <v>4</v>
      </c>
      <c r="F211" s="259"/>
      <c r="G211" s="343">
        <v>0</v>
      </c>
      <c r="H211" s="344"/>
      <c r="I211" s="127">
        <f>ROUND(E211*G211,2)</f>
        <v>0</v>
      </c>
    </row>
    <row r="212" spans="1:11" ht="14.45" customHeight="1" x14ac:dyDescent="0.2">
      <c r="A212" s="192" t="s">
        <v>35</v>
      </c>
      <c r="B212" s="58" t="s">
        <v>135</v>
      </c>
      <c r="C212" s="239" t="s">
        <v>250</v>
      </c>
      <c r="D212" s="250" t="s">
        <v>134</v>
      </c>
      <c r="E212" s="99">
        <v>2</v>
      </c>
      <c r="F212" s="260">
        <v>0</v>
      </c>
      <c r="G212" s="345"/>
      <c r="H212" s="346">
        <f>ROUND(E212*F212,2)</f>
        <v>0</v>
      </c>
      <c r="I212" s="117"/>
    </row>
    <row r="213" spans="1:11" ht="14.45" customHeight="1" x14ac:dyDescent="0.2">
      <c r="A213" s="192" t="s">
        <v>118</v>
      </c>
      <c r="B213" s="58" t="s">
        <v>135</v>
      </c>
      <c r="C213" s="239" t="s">
        <v>251</v>
      </c>
      <c r="D213" s="250" t="s">
        <v>134</v>
      </c>
      <c r="E213" s="99">
        <v>2</v>
      </c>
      <c r="F213" s="260">
        <v>0</v>
      </c>
      <c r="G213" s="345"/>
      <c r="H213" s="346">
        <f>ROUND(E213*F213,2)</f>
        <v>0</v>
      </c>
      <c r="I213" s="117"/>
    </row>
    <row r="214" spans="1:11" s="14" customFormat="1" ht="25.5" x14ac:dyDescent="0.2">
      <c r="A214" s="224" t="s">
        <v>36</v>
      </c>
      <c r="B214" s="60" t="s">
        <v>8</v>
      </c>
      <c r="C214" s="238" t="s">
        <v>252</v>
      </c>
      <c r="D214" s="246" t="s">
        <v>134</v>
      </c>
      <c r="E214" s="101">
        <v>12</v>
      </c>
      <c r="F214" s="259"/>
      <c r="G214" s="343">
        <v>0</v>
      </c>
      <c r="H214" s="344"/>
      <c r="I214" s="127">
        <f>ROUND(E214*G214,2)</f>
        <v>0</v>
      </c>
    </row>
    <row r="215" spans="1:11" ht="14.25" customHeight="1" x14ac:dyDescent="0.2">
      <c r="A215" s="192" t="s">
        <v>39</v>
      </c>
      <c r="B215" s="58" t="s">
        <v>135</v>
      </c>
      <c r="C215" s="239" t="s">
        <v>253</v>
      </c>
      <c r="D215" s="250" t="s">
        <v>134</v>
      </c>
      <c r="E215" s="99">
        <v>12</v>
      </c>
      <c r="F215" s="260">
        <v>0</v>
      </c>
      <c r="G215" s="345"/>
      <c r="H215" s="346">
        <f>ROUND(E215*F215,2)</f>
        <v>0</v>
      </c>
      <c r="I215" s="117"/>
    </row>
    <row r="216" spans="1:11" s="14" customFormat="1" ht="14.25" customHeight="1" x14ac:dyDescent="0.2">
      <c r="A216" s="224" t="s">
        <v>41</v>
      </c>
      <c r="B216" s="60" t="s">
        <v>8</v>
      </c>
      <c r="C216" s="238" t="s">
        <v>254</v>
      </c>
      <c r="D216" s="246" t="s">
        <v>134</v>
      </c>
      <c r="E216" s="101">
        <v>20</v>
      </c>
      <c r="F216" s="259"/>
      <c r="G216" s="343">
        <v>0</v>
      </c>
      <c r="H216" s="344"/>
      <c r="I216" s="127">
        <f>ROUND(E216*G216,2)</f>
        <v>0</v>
      </c>
    </row>
    <row r="217" spans="1:11" ht="14.25" customHeight="1" x14ac:dyDescent="0.2">
      <c r="A217" s="192" t="s">
        <v>42</v>
      </c>
      <c r="B217" s="58" t="s">
        <v>135</v>
      </c>
      <c r="C217" s="239" t="s">
        <v>288</v>
      </c>
      <c r="D217" s="250" t="s">
        <v>134</v>
      </c>
      <c r="E217" s="99">
        <v>20</v>
      </c>
      <c r="F217" s="260">
        <v>0</v>
      </c>
      <c r="G217" s="345"/>
      <c r="H217" s="346">
        <f>ROUND(E217*F217,2)</f>
        <v>0</v>
      </c>
      <c r="I217" s="117"/>
    </row>
    <row r="218" spans="1:11" s="14" customFormat="1" ht="25.5" x14ac:dyDescent="0.2">
      <c r="A218" s="224" t="s">
        <v>43</v>
      </c>
      <c r="B218" s="60" t="s">
        <v>8</v>
      </c>
      <c r="C218" s="238" t="s">
        <v>112</v>
      </c>
      <c r="D218" s="246" t="s">
        <v>38</v>
      </c>
      <c r="E218" s="101">
        <v>169</v>
      </c>
      <c r="F218" s="259"/>
      <c r="G218" s="343">
        <v>0</v>
      </c>
      <c r="H218" s="344"/>
      <c r="I218" s="127">
        <f>ROUND(E218*G218,2)</f>
        <v>0</v>
      </c>
      <c r="K218" s="31"/>
    </row>
    <row r="219" spans="1:11" ht="25.5" x14ac:dyDescent="0.2">
      <c r="A219" s="192" t="s">
        <v>44</v>
      </c>
      <c r="B219" s="58" t="s">
        <v>135</v>
      </c>
      <c r="C219" s="239" t="s">
        <v>255</v>
      </c>
      <c r="D219" s="250" t="s">
        <v>38</v>
      </c>
      <c r="E219" s="99">
        <f>E218</f>
        <v>169</v>
      </c>
      <c r="F219" s="260">
        <v>0</v>
      </c>
      <c r="G219" s="345"/>
      <c r="H219" s="346">
        <f>ROUND(E219*F219,2)</f>
        <v>0</v>
      </c>
      <c r="I219" s="117"/>
    </row>
    <row r="220" spans="1:11" ht="14.25" customHeight="1" x14ac:dyDescent="0.2">
      <c r="A220" s="192" t="s">
        <v>45</v>
      </c>
      <c r="B220" s="58" t="s">
        <v>135</v>
      </c>
      <c r="C220" s="239" t="s">
        <v>345</v>
      </c>
      <c r="D220" s="250" t="s">
        <v>85</v>
      </c>
      <c r="E220" s="266">
        <f>ROUNDUP(E219*0.45,2)</f>
        <v>76.05</v>
      </c>
      <c r="F220" s="260">
        <v>0</v>
      </c>
      <c r="G220" s="345"/>
      <c r="H220" s="346">
        <f>ROUND(E220*F220,2)</f>
        <v>0</v>
      </c>
      <c r="I220" s="117"/>
    </row>
    <row r="221" spans="1:11" ht="25.5" x14ac:dyDescent="0.2">
      <c r="A221" s="192" t="s">
        <v>120</v>
      </c>
      <c r="B221" s="58" t="s">
        <v>135</v>
      </c>
      <c r="C221" s="239" t="s">
        <v>256</v>
      </c>
      <c r="D221" s="250" t="s">
        <v>38</v>
      </c>
      <c r="E221" s="99">
        <v>6</v>
      </c>
      <c r="F221" s="260">
        <v>0</v>
      </c>
      <c r="G221" s="345"/>
      <c r="H221" s="346">
        <f>ROUND(E221*F221,2)</f>
        <v>0</v>
      </c>
      <c r="I221" s="117"/>
    </row>
    <row r="222" spans="1:11" s="14" customFormat="1" ht="25.5" x14ac:dyDescent="0.2">
      <c r="A222" s="224" t="s">
        <v>46</v>
      </c>
      <c r="B222" s="60" t="s">
        <v>8</v>
      </c>
      <c r="C222" s="238" t="s">
        <v>115</v>
      </c>
      <c r="D222" s="246" t="s">
        <v>38</v>
      </c>
      <c r="E222" s="101">
        <v>44</v>
      </c>
      <c r="F222" s="259"/>
      <c r="G222" s="343">
        <v>0</v>
      </c>
      <c r="H222" s="344"/>
      <c r="I222" s="127">
        <f>ROUND(E222*G222,2)</f>
        <v>0</v>
      </c>
    </row>
    <row r="223" spans="1:11" ht="25.5" x14ac:dyDescent="0.2">
      <c r="A223" s="192" t="s">
        <v>47</v>
      </c>
      <c r="B223" s="58" t="s">
        <v>135</v>
      </c>
      <c r="C223" s="239" t="s">
        <v>257</v>
      </c>
      <c r="D223" s="250" t="s">
        <v>38</v>
      </c>
      <c r="E223" s="99">
        <f>E222</f>
        <v>44</v>
      </c>
      <c r="F223" s="260">
        <v>0</v>
      </c>
      <c r="G223" s="345"/>
      <c r="H223" s="346">
        <f>ROUND(E223*F223,2)</f>
        <v>0</v>
      </c>
      <c r="I223" s="117"/>
    </row>
    <row r="224" spans="1:11" ht="14.25" customHeight="1" x14ac:dyDescent="0.2">
      <c r="A224" s="192" t="s">
        <v>121</v>
      </c>
      <c r="B224" s="58" t="s">
        <v>135</v>
      </c>
      <c r="C224" s="239" t="s">
        <v>347</v>
      </c>
      <c r="D224" s="250" t="s">
        <v>85</v>
      </c>
      <c r="E224" s="266">
        <f>ROUNDUP(E223*0.4,2)</f>
        <v>17.600000000000001</v>
      </c>
      <c r="F224" s="260">
        <v>0</v>
      </c>
      <c r="G224" s="345"/>
      <c r="H224" s="346">
        <f>ROUND(E224*F224,2)</f>
        <v>0</v>
      </c>
      <c r="I224" s="117"/>
    </row>
    <row r="225" spans="1:9" ht="25.5" x14ac:dyDescent="0.2">
      <c r="A225" s="192" t="s">
        <v>384</v>
      </c>
      <c r="B225" s="58" t="s">
        <v>135</v>
      </c>
      <c r="C225" s="239" t="s">
        <v>256</v>
      </c>
      <c r="D225" s="250" t="s">
        <v>38</v>
      </c>
      <c r="E225" s="99">
        <v>2</v>
      </c>
      <c r="F225" s="260">
        <v>0</v>
      </c>
      <c r="G225" s="345"/>
      <c r="H225" s="346">
        <f>ROUND(E225*F225,2)</f>
        <v>0</v>
      </c>
      <c r="I225" s="117"/>
    </row>
    <row r="226" spans="1:9" s="14" customFormat="1" ht="25.5" x14ac:dyDescent="0.2">
      <c r="A226" s="224" t="s">
        <v>48</v>
      </c>
      <c r="B226" s="60" t="s">
        <v>8</v>
      </c>
      <c r="C226" s="238" t="s">
        <v>117</v>
      </c>
      <c r="D226" s="246" t="s">
        <v>38</v>
      </c>
      <c r="E226" s="101">
        <f>SUM(E227:E228)</f>
        <v>644</v>
      </c>
      <c r="F226" s="259"/>
      <c r="G226" s="343">
        <v>0</v>
      </c>
      <c r="H226" s="344"/>
      <c r="I226" s="127">
        <f>ROUND(E226*G226,2)</f>
        <v>0</v>
      </c>
    </row>
    <row r="227" spans="1:9" ht="25.5" x14ac:dyDescent="0.2">
      <c r="A227" s="192" t="s">
        <v>50</v>
      </c>
      <c r="B227" s="58" t="s">
        <v>135</v>
      </c>
      <c r="C227" s="239" t="s">
        <v>348</v>
      </c>
      <c r="D227" s="250" t="s">
        <v>38</v>
      </c>
      <c r="E227" s="99">
        <v>90</v>
      </c>
      <c r="F227" s="260">
        <v>0</v>
      </c>
      <c r="G227" s="345"/>
      <c r="H227" s="346">
        <f>ROUND(E227*F227,2)</f>
        <v>0</v>
      </c>
      <c r="I227" s="117"/>
    </row>
    <row r="228" spans="1:9" ht="25.5" x14ac:dyDescent="0.2">
      <c r="A228" s="192" t="s">
        <v>51</v>
      </c>
      <c r="B228" s="58" t="s">
        <v>135</v>
      </c>
      <c r="C228" s="239" t="s">
        <v>349</v>
      </c>
      <c r="D228" s="250" t="s">
        <v>38</v>
      </c>
      <c r="E228" s="99">
        <v>554</v>
      </c>
      <c r="F228" s="260">
        <v>0</v>
      </c>
      <c r="G228" s="345"/>
      <c r="H228" s="346">
        <f>ROUND(E228*F228,2)</f>
        <v>0</v>
      </c>
      <c r="I228" s="117"/>
    </row>
    <row r="229" spans="1:9" ht="14.25" customHeight="1" x14ac:dyDescent="0.2">
      <c r="A229" s="192" t="s">
        <v>163</v>
      </c>
      <c r="B229" s="58" t="s">
        <v>135</v>
      </c>
      <c r="C229" s="239" t="s">
        <v>351</v>
      </c>
      <c r="D229" s="250" t="s">
        <v>85</v>
      </c>
      <c r="E229" s="99">
        <f>ROUNDUP(E227*0.4,2)</f>
        <v>36</v>
      </c>
      <c r="F229" s="260">
        <v>0</v>
      </c>
      <c r="G229" s="345"/>
      <c r="H229" s="346">
        <f>ROUND(E229*F229,2)</f>
        <v>0</v>
      </c>
      <c r="I229" s="117"/>
    </row>
    <row r="230" spans="1:9" ht="14.25" customHeight="1" x14ac:dyDescent="0.2">
      <c r="A230" s="192" t="s">
        <v>385</v>
      </c>
      <c r="B230" s="58" t="s">
        <v>135</v>
      </c>
      <c r="C230" s="239" t="s">
        <v>258</v>
      </c>
      <c r="D230" s="250" t="s">
        <v>134</v>
      </c>
      <c r="E230" s="99">
        <v>136</v>
      </c>
      <c r="F230" s="260">
        <v>0</v>
      </c>
      <c r="G230" s="345"/>
      <c r="H230" s="346">
        <f>ROUND(E230*F230,2)</f>
        <v>0</v>
      </c>
      <c r="I230" s="117"/>
    </row>
    <row r="231" spans="1:9" ht="25.5" x14ac:dyDescent="0.2">
      <c r="A231" s="192" t="s">
        <v>427</v>
      </c>
      <c r="B231" s="58" t="s">
        <v>135</v>
      </c>
      <c r="C231" s="239" t="s">
        <v>350</v>
      </c>
      <c r="D231" s="250" t="s">
        <v>38</v>
      </c>
      <c r="E231" s="99">
        <f>ROUND(E226/2.8*0.3,0)</f>
        <v>69</v>
      </c>
      <c r="F231" s="260">
        <v>0</v>
      </c>
      <c r="G231" s="345"/>
      <c r="H231" s="346">
        <f>ROUND(E231*F231,2)</f>
        <v>0</v>
      </c>
      <c r="I231" s="117"/>
    </row>
    <row r="232" spans="1:9" s="14" customFormat="1" ht="25.5" x14ac:dyDescent="0.2">
      <c r="A232" s="224" t="s">
        <v>52</v>
      </c>
      <c r="B232" s="60" t="s">
        <v>8</v>
      </c>
      <c r="C232" s="238" t="s">
        <v>103</v>
      </c>
      <c r="D232" s="246" t="s">
        <v>38</v>
      </c>
      <c r="E232" s="101">
        <f>E226</f>
        <v>644</v>
      </c>
      <c r="F232" s="259"/>
      <c r="G232" s="343">
        <v>0</v>
      </c>
      <c r="H232" s="344"/>
      <c r="I232" s="127">
        <f>ROUND(E232*G232,2)</f>
        <v>0</v>
      </c>
    </row>
    <row r="233" spans="1:9" s="14" customFormat="1" ht="25.5" x14ac:dyDescent="0.2">
      <c r="A233" s="224" t="s">
        <v>123</v>
      </c>
      <c r="B233" s="60" t="s">
        <v>8</v>
      </c>
      <c r="C233" s="238" t="s">
        <v>104</v>
      </c>
      <c r="D233" s="246" t="s">
        <v>38</v>
      </c>
      <c r="E233" s="101">
        <f>E218+E222</f>
        <v>213</v>
      </c>
      <c r="F233" s="259"/>
      <c r="G233" s="343">
        <v>0</v>
      </c>
      <c r="H233" s="344"/>
      <c r="I233" s="127">
        <f>ROUND(E233*G233,2)</f>
        <v>0</v>
      </c>
    </row>
    <row r="234" spans="1:9" s="14" customFormat="1" ht="25.5" x14ac:dyDescent="0.2">
      <c r="A234" s="224" t="s">
        <v>57</v>
      </c>
      <c r="B234" s="60" t="s">
        <v>8</v>
      </c>
      <c r="C234" s="238" t="s">
        <v>124</v>
      </c>
      <c r="D234" s="246" t="s">
        <v>125</v>
      </c>
      <c r="E234" s="101">
        <v>186</v>
      </c>
      <c r="F234" s="259"/>
      <c r="G234" s="343">
        <v>0</v>
      </c>
      <c r="H234" s="344"/>
      <c r="I234" s="127">
        <f>ROUND(E234*G234,2)</f>
        <v>0</v>
      </c>
    </row>
    <row r="235" spans="1:9" ht="14.25" customHeight="1" x14ac:dyDescent="0.2">
      <c r="A235" s="192" t="s">
        <v>58</v>
      </c>
      <c r="B235" s="58" t="s">
        <v>135</v>
      </c>
      <c r="C235" s="239" t="s">
        <v>126</v>
      </c>
      <c r="D235" s="250" t="s">
        <v>85</v>
      </c>
      <c r="E235" s="266">
        <f>ROUND(E234*0.12,2)</f>
        <v>22.32</v>
      </c>
      <c r="F235" s="260">
        <v>0</v>
      </c>
      <c r="G235" s="345"/>
      <c r="H235" s="346">
        <f>ROUND(E235*F235,2)</f>
        <v>0</v>
      </c>
      <c r="I235" s="117"/>
    </row>
    <row r="236" spans="1:9" ht="14.25" customHeight="1" x14ac:dyDescent="0.2">
      <c r="A236" s="192" t="s">
        <v>59</v>
      </c>
      <c r="B236" s="58" t="s">
        <v>135</v>
      </c>
      <c r="C236" s="239" t="s">
        <v>127</v>
      </c>
      <c r="D236" s="250" t="s">
        <v>85</v>
      </c>
      <c r="E236" s="266">
        <f>ROUND(E235/6,2)</f>
        <v>3.72</v>
      </c>
      <c r="F236" s="260">
        <v>0</v>
      </c>
      <c r="G236" s="345"/>
      <c r="H236" s="346">
        <f>ROUND(E236*F236,2)</f>
        <v>0</v>
      </c>
      <c r="I236" s="117"/>
    </row>
    <row r="237" spans="1:9" s="14" customFormat="1" x14ac:dyDescent="0.2">
      <c r="A237" s="224" t="s">
        <v>60</v>
      </c>
      <c r="B237" s="60" t="s">
        <v>8</v>
      </c>
      <c r="C237" s="238" t="s">
        <v>128</v>
      </c>
      <c r="D237" s="246" t="s">
        <v>125</v>
      </c>
      <c r="E237" s="101">
        <v>186</v>
      </c>
      <c r="F237" s="259"/>
      <c r="G237" s="343">
        <v>0</v>
      </c>
      <c r="H237" s="344"/>
      <c r="I237" s="127">
        <f>ROUND(E237*G237,2)</f>
        <v>0</v>
      </c>
    </row>
    <row r="238" spans="1:9" ht="14.25" customHeight="1" x14ac:dyDescent="0.2">
      <c r="A238" s="192" t="s">
        <v>62</v>
      </c>
      <c r="B238" s="58" t="s">
        <v>135</v>
      </c>
      <c r="C238" s="239" t="s">
        <v>259</v>
      </c>
      <c r="D238" s="250" t="s">
        <v>85</v>
      </c>
      <c r="E238" s="266">
        <f>ROUND(E237*0.12,2)</f>
        <v>22.32</v>
      </c>
      <c r="F238" s="260">
        <v>0</v>
      </c>
      <c r="G238" s="345"/>
      <c r="H238" s="346">
        <f>ROUND(E238*F238,2)</f>
        <v>0</v>
      </c>
      <c r="I238" s="117"/>
    </row>
    <row r="239" spans="1:9" ht="14.25" customHeight="1" thickBot="1" x14ac:dyDescent="0.25">
      <c r="A239" s="225" t="s">
        <v>63</v>
      </c>
      <c r="B239" s="144" t="s">
        <v>135</v>
      </c>
      <c r="C239" s="240" t="s">
        <v>129</v>
      </c>
      <c r="D239" s="251" t="s">
        <v>85</v>
      </c>
      <c r="E239" s="319">
        <f>ROUND(E238/6,2)</f>
        <v>3.72</v>
      </c>
      <c r="F239" s="261">
        <v>0</v>
      </c>
      <c r="G239" s="347"/>
      <c r="H239" s="348">
        <f>ROUND(E239*F239,2)</f>
        <v>0</v>
      </c>
      <c r="I239" s="149"/>
    </row>
    <row r="240" spans="1:9" ht="14.25" customHeight="1" x14ac:dyDescent="0.2">
      <c r="A240" s="291"/>
      <c r="B240" s="199"/>
      <c r="C240" s="292" t="s">
        <v>435</v>
      </c>
      <c r="D240" s="293"/>
      <c r="E240" s="294"/>
      <c r="F240" s="295"/>
      <c r="G240" s="354"/>
      <c r="H240" s="355">
        <f>SUM(H190:H239)</f>
        <v>0</v>
      </c>
      <c r="I240" s="375">
        <f>SUM(I190:I239)</f>
        <v>0</v>
      </c>
    </row>
    <row r="241" spans="1:9" ht="14.25" customHeight="1" thickBot="1" x14ac:dyDescent="0.25">
      <c r="A241" s="301"/>
      <c r="B241" s="325"/>
      <c r="C241" s="298" t="s">
        <v>434</v>
      </c>
      <c r="D241" s="326"/>
      <c r="E241" s="326"/>
      <c r="F241" s="300"/>
      <c r="G241" s="357"/>
      <c r="H241" s="358"/>
      <c r="I241" s="359">
        <f>SUM(H240:I240)</f>
        <v>0</v>
      </c>
    </row>
    <row r="242" spans="1:9" ht="14.25" customHeight="1" thickBot="1" x14ac:dyDescent="0.25">
      <c r="A242" s="327"/>
      <c r="B242" s="328"/>
      <c r="C242" s="329" t="s">
        <v>432</v>
      </c>
      <c r="D242" s="330"/>
      <c r="E242" s="330"/>
      <c r="F242" s="331"/>
      <c r="G242" s="376"/>
      <c r="H242" s="377">
        <f>H240+H187+H157</f>
        <v>0</v>
      </c>
      <c r="I242" s="378">
        <f>I240+I187+I157</f>
        <v>0</v>
      </c>
    </row>
    <row r="243" spans="1:9" x14ac:dyDescent="0.2">
      <c r="A243" s="320"/>
      <c r="B243" s="321"/>
      <c r="C243" s="322" t="s">
        <v>433</v>
      </c>
      <c r="D243" s="323"/>
      <c r="E243" s="323"/>
      <c r="F243" s="324"/>
      <c r="G243" s="379"/>
      <c r="H243" s="380"/>
      <c r="I243" s="381">
        <f>I241+I188+I159</f>
        <v>0</v>
      </c>
    </row>
    <row r="244" spans="1:9" s="6" customFormat="1" ht="13.5" thickBot="1" x14ac:dyDescent="0.25">
      <c r="A244" s="232"/>
      <c r="B244" s="191"/>
      <c r="C244" s="248" t="s">
        <v>260</v>
      </c>
      <c r="D244" s="254">
        <v>0.2</v>
      </c>
      <c r="E244" s="269"/>
      <c r="F244" s="255"/>
      <c r="G244" s="382"/>
      <c r="H244" s="383"/>
      <c r="I244" s="384">
        <f>ROUND(I243/1.2*D244,2)</f>
        <v>0</v>
      </c>
    </row>
  </sheetData>
  <autoFilter ref="A9:I159" xr:uid="{9EAA2125-2519-424D-A580-A6A1AFC102EC}">
    <filterColumn colId="5" showButton="0"/>
    <filterColumn colId="7" showButton="0"/>
  </autoFilter>
  <mergeCells count="12">
    <mergeCell ref="F9:G9"/>
    <mergeCell ref="H9:I9"/>
    <mergeCell ref="A1:C1"/>
    <mergeCell ref="D1:I1"/>
    <mergeCell ref="A3:I3"/>
    <mergeCell ref="A4:I4"/>
    <mergeCell ref="A6:I6"/>
    <mergeCell ref="A9:A10"/>
    <mergeCell ref="B9:B10"/>
    <mergeCell ref="C9:C10"/>
    <mergeCell ref="D9:D10"/>
    <mergeCell ref="E9:E10"/>
  </mergeCells>
  <pageMargins left="0.31496062992000001" right="0.19685039369999999" top="0.39370078739999997" bottom="0.31496062992000001" header="7.8740157480000003E-2" footer="6.2992125984000003E-2"/>
  <pageSetup paperSize="9" scale="98" fitToHeight="150" orientation="landscape" r:id="rId1"/>
  <headerFooter alignWithMargins="0">
    <oddHeader xml:space="preserve">&amp;L&amp;"Courier New"&amp;10 &amp;C&amp;"Courier New"&amp;10 &amp;R&amp;"Courier New"&amp;10 </oddHeader>
    <oddFooter xml:space="preserve">&amp;L&amp;"Courier New"&amp;10 Страница &amp;P из &amp;N&amp;C&amp;"Courier New"&amp;10 &amp;R&amp;"Courier New"&amp;10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88D99-881E-4676-B0E2-E1754A9A09DA}">
  <sheetPr>
    <pageSetUpPr fitToPage="1"/>
  </sheetPr>
  <dimension ref="A2:R113"/>
  <sheetViews>
    <sheetView zoomScaleNormal="100" workbookViewId="0">
      <selection activeCell="Q13" sqref="Q13"/>
    </sheetView>
  </sheetViews>
  <sheetFormatPr defaultColWidth="8.85546875" defaultRowHeight="12.75" x14ac:dyDescent="0.2"/>
  <cols>
    <col min="1" max="1" width="6.5703125" style="15" customWidth="1"/>
    <col min="2" max="2" width="16.28515625" style="15" customWidth="1"/>
    <col min="3" max="3" width="59.28515625" style="47" customWidth="1"/>
    <col min="4" max="4" width="7.42578125" style="30" customWidth="1"/>
    <col min="5" max="5" width="8" style="406" customWidth="1"/>
    <col min="6" max="7" width="10.42578125" style="406" customWidth="1"/>
    <col min="8" max="8" width="10.85546875" style="406" customWidth="1"/>
    <col min="9" max="9" width="11.28515625" style="406" customWidth="1"/>
    <col min="10" max="16384" width="8.85546875" style="12"/>
  </cols>
  <sheetData>
    <row r="2" spans="1:9" s="7" customFormat="1" x14ac:dyDescent="0.2">
      <c r="A2" s="414" t="s">
        <v>143</v>
      </c>
      <c r="B2" s="414"/>
      <c r="C2" s="414"/>
      <c r="D2" s="439"/>
      <c r="E2" s="439"/>
      <c r="F2" s="439"/>
      <c r="G2" s="439"/>
      <c r="H2" s="439"/>
      <c r="I2" s="439"/>
    </row>
    <row r="3" spans="1:9" s="7" customFormat="1" ht="8.1" customHeight="1" x14ac:dyDescent="0.2">
      <c r="A3" s="8"/>
      <c r="B3" s="8"/>
      <c r="C3" s="49"/>
      <c r="D3" s="28"/>
      <c r="E3" s="28"/>
      <c r="F3" s="28"/>
      <c r="G3" s="28"/>
      <c r="H3" s="28"/>
      <c r="I3" s="28"/>
    </row>
    <row r="4" spans="1:9" s="7" customFormat="1" x14ac:dyDescent="0.2">
      <c r="A4" s="416" t="s">
        <v>482</v>
      </c>
      <c r="B4" s="416"/>
      <c r="C4" s="416"/>
      <c r="D4" s="416"/>
      <c r="E4" s="416"/>
      <c r="F4" s="416"/>
      <c r="G4" s="416"/>
      <c r="H4" s="416"/>
      <c r="I4" s="416"/>
    </row>
    <row r="5" spans="1:9" s="7" customFormat="1" x14ac:dyDescent="0.2">
      <c r="A5" s="416" t="s">
        <v>308</v>
      </c>
      <c r="B5" s="416"/>
      <c r="C5" s="416"/>
      <c r="D5" s="416"/>
      <c r="E5" s="416"/>
      <c r="F5" s="416"/>
      <c r="G5" s="416"/>
      <c r="H5" s="416"/>
      <c r="I5" s="416"/>
    </row>
    <row r="6" spans="1:9" s="7" customFormat="1" ht="7.5" customHeight="1" x14ac:dyDescent="0.2">
      <c r="A6" s="10"/>
      <c r="B6" s="10"/>
      <c r="C6" s="28"/>
      <c r="D6" s="28"/>
      <c r="E6" s="28"/>
      <c r="F6" s="28"/>
      <c r="G6" s="28"/>
      <c r="H6" s="28"/>
      <c r="I6" s="28"/>
    </row>
    <row r="7" spans="1:9" s="7" customFormat="1" ht="41.45" customHeight="1" x14ac:dyDescent="0.2">
      <c r="A7" s="416" t="s">
        <v>144</v>
      </c>
      <c r="B7" s="416"/>
      <c r="C7" s="416"/>
      <c r="D7" s="416"/>
      <c r="E7" s="416"/>
      <c r="F7" s="416"/>
      <c r="G7" s="416"/>
      <c r="H7" s="416"/>
      <c r="I7" s="416"/>
    </row>
    <row r="8" spans="1:9" s="7" customFormat="1" ht="9" customHeight="1" x14ac:dyDescent="0.2">
      <c r="A8" s="11"/>
      <c r="B8" s="11"/>
      <c r="C8" s="29"/>
      <c r="D8" s="29"/>
      <c r="E8" s="50"/>
      <c r="F8" s="28"/>
      <c r="G8" s="28"/>
      <c r="H8" s="28"/>
      <c r="I8" s="28"/>
    </row>
    <row r="9" spans="1:9" s="7" customFormat="1" ht="13.5" thickBot="1" x14ac:dyDescent="0.25">
      <c r="A9" s="10"/>
      <c r="B9" s="10"/>
      <c r="C9" s="29" t="s">
        <v>145</v>
      </c>
      <c r="D9" s="49"/>
      <c r="E9" s="28"/>
      <c r="F9" s="28"/>
      <c r="G9" s="28"/>
      <c r="H9" s="28"/>
      <c r="I9" s="28"/>
    </row>
    <row r="10" spans="1:9" x14ac:dyDescent="0.2">
      <c r="A10" s="433" t="s">
        <v>146</v>
      </c>
      <c r="B10" s="440" t="s">
        <v>0</v>
      </c>
      <c r="C10" s="435" t="s">
        <v>1</v>
      </c>
      <c r="D10" s="435" t="s">
        <v>2</v>
      </c>
      <c r="E10" s="435" t="s">
        <v>3</v>
      </c>
      <c r="F10" s="437" t="s">
        <v>4</v>
      </c>
      <c r="G10" s="438"/>
      <c r="H10" s="437" t="s">
        <v>5</v>
      </c>
      <c r="I10" s="438"/>
    </row>
    <row r="11" spans="1:9" ht="13.5" thickBot="1" x14ac:dyDescent="0.25">
      <c r="A11" s="434"/>
      <c r="B11" s="441"/>
      <c r="C11" s="436"/>
      <c r="D11" s="436"/>
      <c r="E11" s="436"/>
      <c r="F11" s="390" t="s">
        <v>6</v>
      </c>
      <c r="G11" s="382" t="s">
        <v>7</v>
      </c>
      <c r="H11" s="390" t="s">
        <v>6</v>
      </c>
      <c r="I11" s="382" t="s">
        <v>7</v>
      </c>
    </row>
    <row r="12" spans="1:9" ht="15" customHeight="1" thickBot="1" x14ac:dyDescent="0.25">
      <c r="A12" s="53">
        <v>1</v>
      </c>
      <c r="B12" s="65">
        <v>2</v>
      </c>
      <c r="C12" s="342">
        <v>3</v>
      </c>
      <c r="D12" s="342">
        <v>4</v>
      </c>
      <c r="E12" s="94">
        <v>5</v>
      </c>
      <c r="F12" s="391">
        <v>6</v>
      </c>
      <c r="G12" s="392">
        <v>7</v>
      </c>
      <c r="H12" s="391">
        <v>8</v>
      </c>
      <c r="I12" s="392">
        <v>9</v>
      </c>
    </row>
    <row r="13" spans="1:9" ht="14.25" customHeight="1" x14ac:dyDescent="0.2">
      <c r="A13" s="189"/>
      <c r="B13" s="341"/>
      <c r="C13" s="236" t="s">
        <v>261</v>
      </c>
      <c r="D13" s="290">
        <v>4</v>
      </c>
      <c r="E13" s="393"/>
      <c r="F13" s="394"/>
      <c r="G13" s="360"/>
      <c r="H13" s="394"/>
      <c r="I13" s="360"/>
    </row>
    <row r="14" spans="1:9" s="1" customFormat="1" ht="15" x14ac:dyDescent="0.25">
      <c r="A14" s="332"/>
      <c r="B14" s="334"/>
      <c r="C14" s="241" t="s">
        <v>376</v>
      </c>
      <c r="D14" s="243"/>
      <c r="E14" s="241"/>
      <c r="F14" s="407"/>
      <c r="G14" s="408"/>
      <c r="H14" s="407"/>
      <c r="I14" s="408"/>
    </row>
    <row r="15" spans="1:9" s="14" customFormat="1" ht="25.5" x14ac:dyDescent="0.2">
      <c r="A15" s="60" t="s">
        <v>107</v>
      </c>
      <c r="B15" s="66" t="s">
        <v>8</v>
      </c>
      <c r="C15" s="238" t="s">
        <v>54</v>
      </c>
      <c r="D15" s="246" t="s">
        <v>152</v>
      </c>
      <c r="E15" s="128">
        <f>E16</f>
        <v>80</v>
      </c>
      <c r="F15" s="395"/>
      <c r="G15" s="343">
        <v>0</v>
      </c>
      <c r="H15" s="395"/>
      <c r="I15" s="343">
        <f>ROUND(E15*G15,2)</f>
        <v>0</v>
      </c>
    </row>
    <row r="16" spans="1:9" ht="14.25" customHeight="1" x14ac:dyDescent="0.2">
      <c r="A16" s="58" t="s">
        <v>11</v>
      </c>
      <c r="B16" s="67" t="s">
        <v>135</v>
      </c>
      <c r="C16" s="239" t="s">
        <v>157</v>
      </c>
      <c r="D16" s="250" t="s">
        <v>38</v>
      </c>
      <c r="E16" s="116">
        <v>80</v>
      </c>
      <c r="F16" s="396">
        <v>0</v>
      </c>
      <c r="G16" s="345"/>
      <c r="H16" s="396">
        <f>ROUND(E16*F16,2)</f>
        <v>0</v>
      </c>
      <c r="I16" s="345"/>
    </row>
    <row r="17" spans="1:18" ht="14.25" customHeight="1" x14ac:dyDescent="0.2">
      <c r="A17" s="58" t="s">
        <v>15</v>
      </c>
      <c r="B17" s="67" t="s">
        <v>135</v>
      </c>
      <c r="C17" s="239" t="s">
        <v>357</v>
      </c>
      <c r="D17" s="250" t="s">
        <v>14</v>
      </c>
      <c r="E17" s="116">
        <f>ROUND(E16/1.15,0)</f>
        <v>70</v>
      </c>
      <c r="F17" s="396">
        <v>0</v>
      </c>
      <c r="G17" s="345"/>
      <c r="H17" s="396">
        <f>ROUND(E17*F17,2)</f>
        <v>0</v>
      </c>
      <c r="I17" s="345"/>
    </row>
    <row r="18" spans="1:18" s="1" customFormat="1" ht="25.5" x14ac:dyDescent="0.25">
      <c r="A18" s="386" t="s">
        <v>24</v>
      </c>
      <c r="B18" s="66" t="s">
        <v>8</v>
      </c>
      <c r="C18" s="387" t="s">
        <v>365</v>
      </c>
      <c r="D18" s="388" t="s">
        <v>14</v>
      </c>
      <c r="E18" s="118">
        <v>1</v>
      </c>
      <c r="F18" s="389"/>
      <c r="G18" s="349">
        <v>0</v>
      </c>
      <c r="H18" s="389"/>
      <c r="I18" s="349">
        <f>E18*G18</f>
        <v>0</v>
      </c>
    </row>
    <row r="19" spans="1:18" x14ac:dyDescent="0.2">
      <c r="A19" s="58" t="s">
        <v>26</v>
      </c>
      <c r="B19" s="67" t="s">
        <v>135</v>
      </c>
      <c r="C19" s="239" t="s">
        <v>451</v>
      </c>
      <c r="D19" s="250" t="s">
        <v>134</v>
      </c>
      <c r="E19" s="397">
        <f>E20</f>
        <v>1</v>
      </c>
      <c r="F19" s="396">
        <v>0</v>
      </c>
      <c r="G19" s="345"/>
      <c r="H19" s="396">
        <f>ROUND(E19*F19,2)</f>
        <v>0</v>
      </c>
      <c r="I19" s="345"/>
    </row>
    <row r="20" spans="1:18" s="1" customFormat="1" ht="15" x14ac:dyDescent="0.25">
      <c r="A20" s="187" t="s">
        <v>113</v>
      </c>
      <c r="B20" s="67" t="s">
        <v>135</v>
      </c>
      <c r="C20" s="239" t="s">
        <v>199</v>
      </c>
      <c r="D20" s="340" t="s">
        <v>14</v>
      </c>
      <c r="E20" s="112">
        <f>E18</f>
        <v>1</v>
      </c>
      <c r="F20" s="409">
        <v>0</v>
      </c>
      <c r="G20" s="351"/>
      <c r="H20" s="409">
        <f>E20*F20</f>
        <v>0</v>
      </c>
      <c r="I20" s="351"/>
    </row>
    <row r="21" spans="1:18" s="14" customFormat="1" ht="25.5" x14ac:dyDescent="0.2">
      <c r="A21" s="60" t="s">
        <v>28</v>
      </c>
      <c r="B21" s="66" t="s">
        <v>8</v>
      </c>
      <c r="C21" s="238" t="s">
        <v>64</v>
      </c>
      <c r="D21" s="246" t="s">
        <v>38</v>
      </c>
      <c r="E21" s="128">
        <v>98</v>
      </c>
      <c r="F21" s="395"/>
      <c r="G21" s="343">
        <v>0</v>
      </c>
      <c r="H21" s="395"/>
      <c r="I21" s="343">
        <f>ROUND(E21*G21,2)</f>
        <v>0</v>
      </c>
      <c r="R21" s="14" t="s">
        <v>483</v>
      </c>
    </row>
    <row r="22" spans="1:18" ht="14.25" customHeight="1" x14ac:dyDescent="0.2">
      <c r="A22" s="58" t="s">
        <v>29</v>
      </c>
      <c r="B22" s="67" t="s">
        <v>135</v>
      </c>
      <c r="C22" s="239" t="s">
        <v>160</v>
      </c>
      <c r="D22" s="250" t="s">
        <v>38</v>
      </c>
      <c r="E22" s="116">
        <v>84</v>
      </c>
      <c r="F22" s="396">
        <v>0</v>
      </c>
      <c r="G22" s="345"/>
      <c r="H22" s="396">
        <f>ROUND(E22*F22,2)</f>
        <v>0</v>
      </c>
      <c r="I22" s="345"/>
    </row>
    <row r="23" spans="1:18" ht="14.25" customHeight="1" x14ac:dyDescent="0.2">
      <c r="A23" s="58" t="s">
        <v>108</v>
      </c>
      <c r="B23" s="67" t="s">
        <v>135</v>
      </c>
      <c r="C23" s="239" t="s">
        <v>358</v>
      </c>
      <c r="D23" s="250" t="s">
        <v>14</v>
      </c>
      <c r="E23" s="116">
        <f>ROUND(E22/1.15,0)</f>
        <v>73</v>
      </c>
      <c r="F23" s="396">
        <v>0</v>
      </c>
      <c r="G23" s="345"/>
      <c r="H23" s="396">
        <f>ROUND(E23*F23,2)</f>
        <v>0</v>
      </c>
      <c r="I23" s="345"/>
    </row>
    <row r="24" spans="1:18" ht="25.5" x14ac:dyDescent="0.2">
      <c r="A24" s="58" t="s">
        <v>271</v>
      </c>
      <c r="B24" s="67" t="s">
        <v>135</v>
      </c>
      <c r="C24" s="239" t="s">
        <v>158</v>
      </c>
      <c r="D24" s="250" t="s">
        <v>38</v>
      </c>
      <c r="E24" s="116">
        <v>3.2</v>
      </c>
      <c r="F24" s="396">
        <v>0</v>
      </c>
      <c r="G24" s="345"/>
      <c r="H24" s="396">
        <f>ROUND(E24*F24,2)</f>
        <v>0</v>
      </c>
      <c r="I24" s="345"/>
    </row>
    <row r="25" spans="1:18" s="14" customFormat="1" ht="25.5" x14ac:dyDescent="0.2">
      <c r="A25" s="60" t="s">
        <v>30</v>
      </c>
      <c r="B25" s="66" t="s">
        <v>8</v>
      </c>
      <c r="C25" s="238" t="s">
        <v>67</v>
      </c>
      <c r="D25" s="246" t="s">
        <v>152</v>
      </c>
      <c r="E25" s="128">
        <f>E26</f>
        <v>132</v>
      </c>
      <c r="F25" s="395"/>
      <c r="G25" s="343">
        <v>0</v>
      </c>
      <c r="H25" s="395"/>
      <c r="I25" s="343">
        <f>ROUND(E25*G25,2)</f>
        <v>0</v>
      </c>
    </row>
    <row r="26" spans="1:18" ht="14.25" customHeight="1" x14ac:dyDescent="0.2">
      <c r="A26" s="58" t="s">
        <v>31</v>
      </c>
      <c r="B26" s="67" t="s">
        <v>135</v>
      </c>
      <c r="C26" s="239" t="s">
        <v>162</v>
      </c>
      <c r="D26" s="250" t="s">
        <v>38</v>
      </c>
      <c r="E26" s="116">
        <v>132</v>
      </c>
      <c r="F26" s="396">
        <v>0</v>
      </c>
      <c r="G26" s="345"/>
      <c r="H26" s="396">
        <f>ROUND(E26*F26,2)</f>
        <v>0</v>
      </c>
      <c r="I26" s="345"/>
    </row>
    <row r="27" spans="1:18" ht="14.25" customHeight="1" x14ac:dyDescent="0.2">
      <c r="A27" s="58" t="s">
        <v>109</v>
      </c>
      <c r="B27" s="67" t="s">
        <v>135</v>
      </c>
      <c r="C27" s="239" t="s">
        <v>359</v>
      </c>
      <c r="D27" s="250" t="s">
        <v>14</v>
      </c>
      <c r="E27" s="116">
        <f>ROUND(E26/0.95,0)</f>
        <v>139</v>
      </c>
      <c r="F27" s="396">
        <v>0</v>
      </c>
      <c r="G27" s="345"/>
      <c r="H27" s="396">
        <f>ROUND(E27*F27,2)</f>
        <v>0</v>
      </c>
      <c r="I27" s="345"/>
    </row>
    <row r="28" spans="1:18" ht="25.5" x14ac:dyDescent="0.2">
      <c r="A28" s="58" t="s">
        <v>116</v>
      </c>
      <c r="B28" s="67" t="s">
        <v>135</v>
      </c>
      <c r="C28" s="239" t="s">
        <v>158</v>
      </c>
      <c r="D28" s="250" t="s">
        <v>38</v>
      </c>
      <c r="E28" s="113">
        <v>2.4</v>
      </c>
      <c r="F28" s="396">
        <v>0</v>
      </c>
      <c r="G28" s="345"/>
      <c r="H28" s="396">
        <f>ROUND(E28*F28,2)</f>
        <v>0</v>
      </c>
      <c r="I28" s="345"/>
    </row>
    <row r="29" spans="1:18" s="14" customFormat="1" ht="25.5" x14ac:dyDescent="0.2">
      <c r="A29" s="60" t="s">
        <v>32</v>
      </c>
      <c r="B29" s="66" t="s">
        <v>8</v>
      </c>
      <c r="C29" s="238" t="s">
        <v>164</v>
      </c>
      <c r="D29" s="246" t="s">
        <v>152</v>
      </c>
      <c r="E29" s="125">
        <f>E30</f>
        <v>262</v>
      </c>
      <c r="F29" s="395"/>
      <c r="G29" s="343">
        <v>0</v>
      </c>
      <c r="H29" s="395"/>
      <c r="I29" s="343">
        <f>ROUND(E29*G29,2)</f>
        <v>0</v>
      </c>
    </row>
    <row r="30" spans="1:18" ht="14.25" customHeight="1" x14ac:dyDescent="0.2">
      <c r="A30" s="58" t="s">
        <v>33</v>
      </c>
      <c r="B30" s="67" t="s">
        <v>135</v>
      </c>
      <c r="C30" s="239" t="s">
        <v>165</v>
      </c>
      <c r="D30" s="250" t="s">
        <v>38</v>
      </c>
      <c r="E30" s="397">
        <v>262</v>
      </c>
      <c r="F30" s="396">
        <v>0</v>
      </c>
      <c r="G30" s="345"/>
      <c r="H30" s="396">
        <f>ROUND(E30*F30,2)</f>
        <v>0</v>
      </c>
      <c r="I30" s="345"/>
    </row>
    <row r="31" spans="1:18" ht="14.25" customHeight="1" x14ac:dyDescent="0.2">
      <c r="A31" s="58" t="s">
        <v>110</v>
      </c>
      <c r="B31" s="67" t="s">
        <v>135</v>
      </c>
      <c r="C31" s="239" t="s">
        <v>371</v>
      </c>
      <c r="D31" s="250" t="s">
        <v>14</v>
      </c>
      <c r="E31" s="116">
        <f>ROUND(E30/0.8,0)</f>
        <v>328</v>
      </c>
      <c r="F31" s="396">
        <v>0</v>
      </c>
      <c r="G31" s="345"/>
      <c r="H31" s="396">
        <f>ROUND(E31*F31,2)</f>
        <v>0</v>
      </c>
      <c r="I31" s="345"/>
    </row>
    <row r="32" spans="1:18" ht="25.5" x14ac:dyDescent="0.2">
      <c r="A32" s="58" t="s">
        <v>289</v>
      </c>
      <c r="B32" s="67" t="s">
        <v>135</v>
      </c>
      <c r="C32" s="239" t="s">
        <v>167</v>
      </c>
      <c r="D32" s="250" t="s">
        <v>38</v>
      </c>
      <c r="E32" s="116">
        <v>12</v>
      </c>
      <c r="F32" s="396">
        <v>0</v>
      </c>
      <c r="G32" s="345"/>
      <c r="H32" s="396">
        <f>ROUND(E32*F32,2)</f>
        <v>0</v>
      </c>
      <c r="I32" s="345"/>
    </row>
    <row r="33" spans="1:9" s="14" customFormat="1" ht="25.5" x14ac:dyDescent="0.2">
      <c r="A33" s="60" t="s">
        <v>34</v>
      </c>
      <c r="B33" s="66" t="s">
        <v>8</v>
      </c>
      <c r="C33" s="238" t="s">
        <v>168</v>
      </c>
      <c r="D33" s="246" t="s">
        <v>152</v>
      </c>
      <c r="E33" s="128">
        <f>E34</f>
        <v>36</v>
      </c>
      <c r="F33" s="395"/>
      <c r="G33" s="343">
        <v>0</v>
      </c>
      <c r="H33" s="395"/>
      <c r="I33" s="343">
        <f>ROUND(E33*G33,2)</f>
        <v>0</v>
      </c>
    </row>
    <row r="34" spans="1:9" ht="14.25" customHeight="1" x14ac:dyDescent="0.2">
      <c r="A34" s="58" t="s">
        <v>35</v>
      </c>
      <c r="B34" s="67" t="s">
        <v>135</v>
      </c>
      <c r="C34" s="239" t="s">
        <v>169</v>
      </c>
      <c r="D34" s="250" t="s">
        <v>38</v>
      </c>
      <c r="E34" s="116">
        <v>36</v>
      </c>
      <c r="F34" s="396">
        <v>0</v>
      </c>
      <c r="G34" s="345"/>
      <c r="H34" s="396">
        <f>ROUND(E34*F34,2)</f>
        <v>0</v>
      </c>
      <c r="I34" s="345"/>
    </row>
    <row r="35" spans="1:9" ht="14.25" customHeight="1" x14ac:dyDescent="0.2">
      <c r="A35" s="58" t="s">
        <v>118</v>
      </c>
      <c r="B35" s="67" t="s">
        <v>135</v>
      </c>
      <c r="C35" s="239" t="s">
        <v>344</v>
      </c>
      <c r="D35" s="250" t="s">
        <v>14</v>
      </c>
      <c r="E35" s="116">
        <f>ROUND(E34/0.7,0)</f>
        <v>51</v>
      </c>
      <c r="F35" s="396">
        <v>0</v>
      </c>
      <c r="G35" s="345"/>
      <c r="H35" s="396">
        <f>ROUND(E35*F35,2)</f>
        <v>0</v>
      </c>
      <c r="I35" s="345"/>
    </row>
    <row r="36" spans="1:9" s="14" customFormat="1" ht="25.5" x14ac:dyDescent="0.2">
      <c r="A36" s="60" t="s">
        <v>36</v>
      </c>
      <c r="B36" s="66" t="s">
        <v>8</v>
      </c>
      <c r="C36" s="238" t="s">
        <v>373</v>
      </c>
      <c r="D36" s="246" t="s">
        <v>152</v>
      </c>
      <c r="E36" s="128">
        <f>E37</f>
        <v>108</v>
      </c>
      <c r="F36" s="395"/>
      <c r="G36" s="343">
        <v>0</v>
      </c>
      <c r="H36" s="395"/>
      <c r="I36" s="343">
        <f>ROUND(E36*G36,2)</f>
        <v>0</v>
      </c>
    </row>
    <row r="37" spans="1:9" ht="14.25" customHeight="1" x14ac:dyDescent="0.2">
      <c r="A37" s="58" t="s">
        <v>39</v>
      </c>
      <c r="B37" s="67" t="s">
        <v>135</v>
      </c>
      <c r="C37" s="239" t="s">
        <v>172</v>
      </c>
      <c r="D37" s="250" t="s">
        <v>38</v>
      </c>
      <c r="E37" s="116">
        <v>108</v>
      </c>
      <c r="F37" s="396">
        <v>0</v>
      </c>
      <c r="G37" s="345"/>
      <c r="H37" s="396">
        <f>ROUND(E37*F37,2)</f>
        <v>0</v>
      </c>
      <c r="I37" s="345"/>
    </row>
    <row r="38" spans="1:9" ht="14.25" customHeight="1" x14ac:dyDescent="0.2">
      <c r="A38" s="58" t="s">
        <v>40</v>
      </c>
      <c r="B38" s="67" t="s">
        <v>135</v>
      </c>
      <c r="C38" s="239" t="s">
        <v>352</v>
      </c>
      <c r="D38" s="250" t="s">
        <v>14</v>
      </c>
      <c r="E38" s="116">
        <f>ROUNDUP(E37/0.7,0)</f>
        <v>155</v>
      </c>
      <c r="F38" s="396">
        <v>0</v>
      </c>
      <c r="G38" s="345"/>
      <c r="H38" s="396">
        <f>ROUND(E38*F38,2)</f>
        <v>0</v>
      </c>
      <c r="I38" s="345"/>
    </row>
    <row r="39" spans="1:9" ht="25.5" x14ac:dyDescent="0.2">
      <c r="A39" s="58" t="s">
        <v>291</v>
      </c>
      <c r="B39" s="67" t="s">
        <v>135</v>
      </c>
      <c r="C39" s="239" t="s">
        <v>167</v>
      </c>
      <c r="D39" s="250" t="s">
        <v>38</v>
      </c>
      <c r="E39" s="113">
        <v>0.6</v>
      </c>
      <c r="F39" s="396">
        <v>0</v>
      </c>
      <c r="G39" s="345"/>
      <c r="H39" s="396">
        <f>ROUND(E39*F39,2)</f>
        <v>0</v>
      </c>
      <c r="I39" s="345"/>
    </row>
    <row r="40" spans="1:9" s="1" customFormat="1" ht="15" x14ac:dyDescent="0.25">
      <c r="A40" s="333"/>
      <c r="B40" s="335"/>
      <c r="C40" s="243" t="s">
        <v>377</v>
      </c>
      <c r="D40" s="97"/>
      <c r="E40" s="112"/>
      <c r="F40" s="409"/>
      <c r="G40" s="351"/>
      <c r="H40" s="409"/>
      <c r="I40" s="351"/>
    </row>
    <row r="41" spans="1:9" s="14" customFormat="1" ht="25.5" x14ac:dyDescent="0.2">
      <c r="A41" s="60" t="s">
        <v>41</v>
      </c>
      <c r="B41" s="66" t="s">
        <v>8</v>
      </c>
      <c r="C41" s="238" t="s">
        <v>64</v>
      </c>
      <c r="D41" s="246" t="s">
        <v>159</v>
      </c>
      <c r="E41" s="128">
        <v>274</v>
      </c>
      <c r="F41" s="395"/>
      <c r="G41" s="343">
        <v>0</v>
      </c>
      <c r="H41" s="395"/>
      <c r="I41" s="343">
        <f>ROUND(E41*G41,2)</f>
        <v>0</v>
      </c>
    </row>
    <row r="42" spans="1:9" ht="14.25" customHeight="1" x14ac:dyDescent="0.2">
      <c r="A42" s="58" t="s">
        <v>42</v>
      </c>
      <c r="B42" s="67" t="s">
        <v>135</v>
      </c>
      <c r="C42" s="239" t="s">
        <v>160</v>
      </c>
      <c r="D42" s="250" t="s">
        <v>38</v>
      </c>
      <c r="E42" s="116">
        <f>E41</f>
        <v>274</v>
      </c>
      <c r="F42" s="396">
        <v>0</v>
      </c>
      <c r="G42" s="345"/>
      <c r="H42" s="396">
        <f>ROUND(E42*F42,2)</f>
        <v>0</v>
      </c>
      <c r="I42" s="345"/>
    </row>
    <row r="43" spans="1:9" ht="14.25" customHeight="1" x14ac:dyDescent="0.2">
      <c r="A43" s="58" t="s">
        <v>156</v>
      </c>
      <c r="B43" s="67" t="s">
        <v>135</v>
      </c>
      <c r="C43" s="239" t="s">
        <v>358</v>
      </c>
      <c r="D43" s="250" t="s">
        <v>14</v>
      </c>
      <c r="E43" s="116">
        <f>ROUND(E42/2.85*2,0)</f>
        <v>192</v>
      </c>
      <c r="F43" s="396">
        <v>0</v>
      </c>
      <c r="G43" s="345"/>
      <c r="H43" s="396">
        <f>ROUND(E43*F43,2)</f>
        <v>0</v>
      </c>
      <c r="I43" s="345"/>
    </row>
    <row r="44" spans="1:9" ht="25.5" x14ac:dyDescent="0.2">
      <c r="A44" s="58" t="s">
        <v>281</v>
      </c>
      <c r="B44" s="67" t="s">
        <v>135</v>
      </c>
      <c r="C44" s="239" t="s">
        <v>158</v>
      </c>
      <c r="D44" s="250" t="s">
        <v>38</v>
      </c>
      <c r="E44" s="398">
        <f>4*17*0.3</f>
        <v>20.399999999999999</v>
      </c>
      <c r="F44" s="396">
        <v>0</v>
      </c>
      <c r="G44" s="345"/>
      <c r="H44" s="396">
        <f>ROUND(E44*F44,2)</f>
        <v>0</v>
      </c>
      <c r="I44" s="345"/>
    </row>
    <row r="45" spans="1:9" s="1" customFormat="1" ht="25.5" x14ac:dyDescent="0.25">
      <c r="A45" s="188" t="s">
        <v>43</v>
      </c>
      <c r="B45" s="66" t="s">
        <v>8</v>
      </c>
      <c r="C45" s="387" t="s">
        <v>361</v>
      </c>
      <c r="D45" s="339" t="s">
        <v>14</v>
      </c>
      <c r="E45" s="118">
        <v>8</v>
      </c>
      <c r="F45" s="389"/>
      <c r="G45" s="349">
        <v>0</v>
      </c>
      <c r="H45" s="389"/>
      <c r="I45" s="349">
        <f>E45*G45</f>
        <v>0</v>
      </c>
    </row>
    <row r="46" spans="1:9" s="1" customFormat="1" ht="15" x14ac:dyDescent="0.25">
      <c r="A46" s="187" t="s">
        <v>44</v>
      </c>
      <c r="B46" s="67" t="s">
        <v>135</v>
      </c>
      <c r="C46" s="239" t="s">
        <v>380</v>
      </c>
      <c r="D46" s="340" t="s">
        <v>14</v>
      </c>
      <c r="E46" s="112">
        <v>4</v>
      </c>
      <c r="F46" s="409">
        <v>0</v>
      </c>
      <c r="G46" s="351"/>
      <c r="H46" s="409">
        <f>E46*F46</f>
        <v>0</v>
      </c>
      <c r="I46" s="351"/>
    </row>
    <row r="47" spans="1:9" x14ac:dyDescent="0.2">
      <c r="A47" s="58" t="s">
        <v>45</v>
      </c>
      <c r="B47" s="67" t="s">
        <v>135</v>
      </c>
      <c r="C47" s="239" t="s">
        <v>457</v>
      </c>
      <c r="D47" s="250" t="s">
        <v>134</v>
      </c>
      <c r="E47" s="397">
        <v>4</v>
      </c>
      <c r="F47" s="396">
        <v>0</v>
      </c>
      <c r="G47" s="345"/>
      <c r="H47" s="396">
        <f>ROUND(E47*F47,2)</f>
        <v>0</v>
      </c>
      <c r="I47" s="345"/>
    </row>
    <row r="48" spans="1:9" s="1" customFormat="1" ht="15" x14ac:dyDescent="0.25">
      <c r="A48" s="187" t="s">
        <v>120</v>
      </c>
      <c r="B48" s="67" t="s">
        <v>135</v>
      </c>
      <c r="C48" s="239" t="s">
        <v>199</v>
      </c>
      <c r="D48" s="340" t="s">
        <v>14</v>
      </c>
      <c r="E48" s="112">
        <v>4</v>
      </c>
      <c r="F48" s="409">
        <v>0</v>
      </c>
      <c r="G48" s="351"/>
      <c r="H48" s="409">
        <f>E48*F48</f>
        <v>0</v>
      </c>
      <c r="I48" s="351"/>
    </row>
    <row r="49" spans="1:9" s="14" customFormat="1" ht="25.5" x14ac:dyDescent="0.2">
      <c r="A49" s="60" t="s">
        <v>46</v>
      </c>
      <c r="B49" s="66" t="s">
        <v>8</v>
      </c>
      <c r="C49" s="238" t="s">
        <v>164</v>
      </c>
      <c r="D49" s="246" t="s">
        <v>152</v>
      </c>
      <c r="E49" s="125">
        <v>2140</v>
      </c>
      <c r="F49" s="395"/>
      <c r="G49" s="343">
        <v>0</v>
      </c>
      <c r="H49" s="395"/>
      <c r="I49" s="343">
        <f>ROUND(E49*G49,2)</f>
        <v>0</v>
      </c>
    </row>
    <row r="50" spans="1:9" ht="14.25" customHeight="1" x14ac:dyDescent="0.2">
      <c r="A50" s="58" t="s">
        <v>47</v>
      </c>
      <c r="B50" s="67" t="s">
        <v>135</v>
      </c>
      <c r="C50" s="239" t="s">
        <v>165</v>
      </c>
      <c r="D50" s="250" t="s">
        <v>38</v>
      </c>
      <c r="E50" s="397">
        <f>E49</f>
        <v>2140</v>
      </c>
      <c r="F50" s="396">
        <v>0</v>
      </c>
      <c r="G50" s="345"/>
      <c r="H50" s="396">
        <f>ROUND(E50*F50,2)</f>
        <v>0</v>
      </c>
      <c r="I50" s="345"/>
    </row>
    <row r="51" spans="1:9" ht="14.25" customHeight="1" x14ac:dyDescent="0.2">
      <c r="A51" s="58" t="s">
        <v>121</v>
      </c>
      <c r="B51" s="67" t="s">
        <v>135</v>
      </c>
      <c r="C51" s="239" t="s">
        <v>375</v>
      </c>
      <c r="D51" s="250" t="s">
        <v>14</v>
      </c>
      <c r="E51" s="116">
        <f>ROUND(E50/2.85*2,0)</f>
        <v>1502</v>
      </c>
      <c r="F51" s="396">
        <v>0</v>
      </c>
      <c r="G51" s="345"/>
      <c r="H51" s="396">
        <f>ROUND(E51*F51,2)</f>
        <v>0</v>
      </c>
      <c r="I51" s="345"/>
    </row>
    <row r="52" spans="1:9" ht="25.5" x14ac:dyDescent="0.2">
      <c r="A52" s="58" t="s">
        <v>384</v>
      </c>
      <c r="B52" s="67" t="s">
        <v>135</v>
      </c>
      <c r="C52" s="239" t="s">
        <v>167</v>
      </c>
      <c r="D52" s="250" t="s">
        <v>38</v>
      </c>
      <c r="E52" s="398">
        <f>33*17*0.3</f>
        <v>168.29999999999998</v>
      </c>
      <c r="F52" s="396">
        <v>0</v>
      </c>
      <c r="G52" s="345"/>
      <c r="H52" s="396">
        <f>ROUND(E52*F52,2)</f>
        <v>0</v>
      </c>
      <c r="I52" s="345"/>
    </row>
    <row r="53" spans="1:9" s="1" customFormat="1" ht="25.5" x14ac:dyDescent="0.25">
      <c r="A53" s="188" t="s">
        <v>48</v>
      </c>
      <c r="B53" s="66" t="s">
        <v>8</v>
      </c>
      <c r="C53" s="387" t="s">
        <v>362</v>
      </c>
      <c r="D53" s="339" t="s">
        <v>14</v>
      </c>
      <c r="E53" s="118">
        <f>E55+E57</f>
        <v>99</v>
      </c>
      <c r="F53" s="389"/>
      <c r="G53" s="349">
        <v>0</v>
      </c>
      <c r="H53" s="389"/>
      <c r="I53" s="349">
        <f>E53*G53</f>
        <v>0</v>
      </c>
    </row>
    <row r="54" spans="1:9" ht="27" customHeight="1" x14ac:dyDescent="0.2">
      <c r="A54" s="58" t="s">
        <v>50</v>
      </c>
      <c r="B54" s="67" t="s">
        <v>135</v>
      </c>
      <c r="C54" s="239" t="s">
        <v>454</v>
      </c>
      <c r="D54" s="250" t="s">
        <v>134</v>
      </c>
      <c r="E54" s="116">
        <f>E55*2</f>
        <v>132</v>
      </c>
      <c r="F54" s="396">
        <v>0</v>
      </c>
      <c r="G54" s="345"/>
      <c r="H54" s="396">
        <f>ROUND(E54*F54,2)</f>
        <v>0</v>
      </c>
      <c r="I54" s="345"/>
    </row>
    <row r="55" spans="1:9" s="1" customFormat="1" ht="15" x14ac:dyDescent="0.25">
      <c r="A55" s="187" t="s">
        <v>51</v>
      </c>
      <c r="B55" s="67" t="s">
        <v>135</v>
      </c>
      <c r="C55" s="239" t="s">
        <v>203</v>
      </c>
      <c r="D55" s="340" t="s">
        <v>14</v>
      </c>
      <c r="E55" s="112">
        <v>66</v>
      </c>
      <c r="F55" s="409">
        <v>0</v>
      </c>
      <c r="G55" s="351"/>
      <c r="H55" s="409">
        <f>E55*F55</f>
        <v>0</v>
      </c>
      <c r="I55" s="351"/>
    </row>
    <row r="56" spans="1:9" x14ac:dyDescent="0.2">
      <c r="A56" s="58" t="s">
        <v>163</v>
      </c>
      <c r="B56" s="67" t="s">
        <v>135</v>
      </c>
      <c r="C56" s="239" t="s">
        <v>457</v>
      </c>
      <c r="D56" s="250" t="s">
        <v>134</v>
      </c>
      <c r="E56" s="397">
        <f>E57</f>
        <v>33</v>
      </c>
      <c r="F56" s="396">
        <v>0</v>
      </c>
      <c r="G56" s="345"/>
      <c r="H56" s="396">
        <f>ROUND(E56*F56,2)</f>
        <v>0</v>
      </c>
      <c r="I56" s="345"/>
    </row>
    <row r="57" spans="1:9" s="1" customFormat="1" ht="15" x14ac:dyDescent="0.25">
      <c r="A57" s="187" t="s">
        <v>385</v>
      </c>
      <c r="B57" s="67" t="s">
        <v>135</v>
      </c>
      <c r="C57" s="239" t="s">
        <v>199</v>
      </c>
      <c r="D57" s="340" t="s">
        <v>14</v>
      </c>
      <c r="E57" s="112">
        <v>33</v>
      </c>
      <c r="F57" s="409">
        <v>0</v>
      </c>
      <c r="G57" s="351"/>
      <c r="H57" s="409">
        <f>E57*F57</f>
        <v>0</v>
      </c>
      <c r="I57" s="351"/>
    </row>
    <row r="58" spans="1:9" s="14" customFormat="1" ht="25.5" x14ac:dyDescent="0.2">
      <c r="A58" s="60" t="s">
        <v>52</v>
      </c>
      <c r="B58" s="66" t="s">
        <v>8</v>
      </c>
      <c r="C58" s="238" t="s">
        <v>168</v>
      </c>
      <c r="D58" s="246" t="s">
        <v>152</v>
      </c>
      <c r="E58" s="128">
        <v>210</v>
      </c>
      <c r="F58" s="395"/>
      <c r="G58" s="343">
        <v>0</v>
      </c>
      <c r="H58" s="395"/>
      <c r="I58" s="343">
        <f>ROUND(E58*G58,2)</f>
        <v>0</v>
      </c>
    </row>
    <row r="59" spans="1:9" ht="14.25" customHeight="1" x14ac:dyDescent="0.2">
      <c r="A59" s="58" t="s">
        <v>53</v>
      </c>
      <c r="B59" s="67" t="s">
        <v>135</v>
      </c>
      <c r="C59" s="239" t="s">
        <v>169</v>
      </c>
      <c r="D59" s="250" t="s">
        <v>38</v>
      </c>
      <c r="E59" s="116">
        <f>E58</f>
        <v>210</v>
      </c>
      <c r="F59" s="396">
        <v>0</v>
      </c>
      <c r="G59" s="345"/>
      <c r="H59" s="396">
        <f>ROUND(E59*F59,2)</f>
        <v>0</v>
      </c>
      <c r="I59" s="345"/>
    </row>
    <row r="60" spans="1:9" ht="14.25" customHeight="1" x14ac:dyDescent="0.2">
      <c r="A60" s="58" t="s">
        <v>122</v>
      </c>
      <c r="B60" s="67" t="s">
        <v>135</v>
      </c>
      <c r="C60" s="239" t="s">
        <v>344</v>
      </c>
      <c r="D60" s="250" t="s">
        <v>14</v>
      </c>
      <c r="E60" s="116">
        <f>ROUND(E59/2.85*2,0)</f>
        <v>147</v>
      </c>
      <c r="F60" s="396">
        <v>0</v>
      </c>
      <c r="G60" s="345"/>
      <c r="H60" s="396">
        <f>ROUND(E60*F60,2)</f>
        <v>0</v>
      </c>
      <c r="I60" s="345"/>
    </row>
    <row r="61" spans="1:9" ht="25.5" x14ac:dyDescent="0.2">
      <c r="A61" s="58" t="s">
        <v>166</v>
      </c>
      <c r="B61" s="67" t="s">
        <v>135</v>
      </c>
      <c r="C61" s="239" t="s">
        <v>167</v>
      </c>
      <c r="D61" s="250" t="s">
        <v>38</v>
      </c>
      <c r="E61" s="398">
        <f>5*10*0.3</f>
        <v>15</v>
      </c>
      <c r="F61" s="396">
        <v>0</v>
      </c>
      <c r="G61" s="345"/>
      <c r="H61" s="396">
        <f>ROUND(E61*F61,2)</f>
        <v>0</v>
      </c>
      <c r="I61" s="345"/>
    </row>
    <row r="62" spans="1:9" s="14" customFormat="1" ht="25.5" x14ac:dyDescent="0.2">
      <c r="A62" s="60" t="s">
        <v>123</v>
      </c>
      <c r="B62" s="66" t="s">
        <v>8</v>
      </c>
      <c r="C62" s="238" t="s">
        <v>201</v>
      </c>
      <c r="D62" s="246" t="s">
        <v>134</v>
      </c>
      <c r="E62" s="128">
        <f>E64+E65</f>
        <v>15</v>
      </c>
      <c r="F62" s="395"/>
      <c r="G62" s="343">
        <v>0</v>
      </c>
      <c r="H62" s="395"/>
      <c r="I62" s="343">
        <f>ROUND(E62*G62,2)</f>
        <v>0</v>
      </c>
    </row>
    <row r="63" spans="1:9" x14ac:dyDescent="0.2">
      <c r="A63" s="58" t="s">
        <v>55</v>
      </c>
      <c r="B63" s="67" t="s">
        <v>135</v>
      </c>
      <c r="C63" s="239" t="s">
        <v>456</v>
      </c>
      <c r="D63" s="250" t="s">
        <v>134</v>
      </c>
      <c r="E63" s="116">
        <f>E64</f>
        <v>10</v>
      </c>
      <c r="F63" s="396">
        <v>0</v>
      </c>
      <c r="G63" s="345"/>
      <c r="H63" s="396">
        <f>ROUND(E63*F63,2)</f>
        <v>0</v>
      </c>
      <c r="I63" s="345"/>
    </row>
    <row r="64" spans="1:9" ht="14.25" customHeight="1" x14ac:dyDescent="0.2">
      <c r="A64" s="58" t="s">
        <v>56</v>
      </c>
      <c r="B64" s="67" t="s">
        <v>135</v>
      </c>
      <c r="C64" s="239" t="s">
        <v>202</v>
      </c>
      <c r="D64" s="250" t="s">
        <v>134</v>
      </c>
      <c r="E64" s="116">
        <v>10</v>
      </c>
      <c r="F64" s="396">
        <v>0</v>
      </c>
      <c r="G64" s="345"/>
      <c r="H64" s="396">
        <f>ROUND(E64*F64,2)</f>
        <v>0</v>
      </c>
      <c r="I64" s="345"/>
    </row>
    <row r="65" spans="1:9" ht="14.25" customHeight="1" x14ac:dyDescent="0.2">
      <c r="A65" s="58" t="s">
        <v>170</v>
      </c>
      <c r="B65" s="67" t="s">
        <v>135</v>
      </c>
      <c r="C65" s="239" t="s">
        <v>268</v>
      </c>
      <c r="D65" s="250" t="s">
        <v>134</v>
      </c>
      <c r="E65" s="116">
        <v>5</v>
      </c>
      <c r="F65" s="396">
        <v>0</v>
      </c>
      <c r="G65" s="345"/>
      <c r="H65" s="396">
        <f>ROUND(E65*F65,2)</f>
        <v>0</v>
      </c>
      <c r="I65" s="345"/>
    </row>
    <row r="66" spans="1:9" s="14" customFormat="1" ht="25.5" x14ac:dyDescent="0.2">
      <c r="A66" s="60" t="s">
        <v>57</v>
      </c>
      <c r="B66" s="66" t="s">
        <v>8</v>
      </c>
      <c r="C66" s="238" t="s">
        <v>171</v>
      </c>
      <c r="D66" s="246" t="s">
        <v>159</v>
      </c>
      <c r="E66" s="125">
        <v>1342</v>
      </c>
      <c r="F66" s="395"/>
      <c r="G66" s="343">
        <v>0</v>
      </c>
      <c r="H66" s="395"/>
      <c r="I66" s="343">
        <f>ROUND(E66*G66,2)</f>
        <v>0</v>
      </c>
    </row>
    <row r="67" spans="1:9" ht="14.25" customHeight="1" x14ac:dyDescent="0.2">
      <c r="A67" s="58" t="s">
        <v>58</v>
      </c>
      <c r="B67" s="67" t="s">
        <v>135</v>
      </c>
      <c r="C67" s="239" t="s">
        <v>172</v>
      </c>
      <c r="D67" s="250" t="s">
        <v>38</v>
      </c>
      <c r="E67" s="397">
        <f>E66</f>
        <v>1342</v>
      </c>
      <c r="F67" s="396">
        <v>0</v>
      </c>
      <c r="G67" s="345"/>
      <c r="H67" s="396">
        <f>ROUND(E67*F67,2)</f>
        <v>0</v>
      </c>
      <c r="I67" s="345"/>
    </row>
    <row r="68" spans="1:9" ht="14.25" customHeight="1" x14ac:dyDescent="0.2">
      <c r="A68" s="58" t="s">
        <v>59</v>
      </c>
      <c r="B68" s="67" t="s">
        <v>135</v>
      </c>
      <c r="C68" s="239" t="s">
        <v>352</v>
      </c>
      <c r="D68" s="250" t="s">
        <v>14</v>
      </c>
      <c r="E68" s="116">
        <f>ROUND(E67/2.85*2,0)</f>
        <v>942</v>
      </c>
      <c r="F68" s="396">
        <v>0</v>
      </c>
      <c r="G68" s="345"/>
      <c r="H68" s="396">
        <f>ROUND(E68*F68,2)</f>
        <v>0</v>
      </c>
      <c r="I68" s="345"/>
    </row>
    <row r="69" spans="1:9" ht="25.5" x14ac:dyDescent="0.2">
      <c r="A69" s="58" t="s">
        <v>174</v>
      </c>
      <c r="B69" s="67" t="s">
        <v>135</v>
      </c>
      <c r="C69" s="239" t="s">
        <v>167</v>
      </c>
      <c r="D69" s="250" t="s">
        <v>38</v>
      </c>
      <c r="E69" s="398">
        <f>ROUND(E67/2.85*0.3,2)</f>
        <v>141.26</v>
      </c>
      <c r="F69" s="396">
        <v>0</v>
      </c>
      <c r="G69" s="345"/>
      <c r="H69" s="396">
        <f>ROUND(E69*F69,2)</f>
        <v>0</v>
      </c>
      <c r="I69" s="345"/>
    </row>
    <row r="70" spans="1:9" s="1" customFormat="1" ht="25.5" x14ac:dyDescent="0.25">
      <c r="A70" s="188" t="s">
        <v>60</v>
      </c>
      <c r="B70" s="66" t="s">
        <v>8</v>
      </c>
      <c r="C70" s="387" t="s">
        <v>374</v>
      </c>
      <c r="D70" s="339" t="s">
        <v>14</v>
      </c>
      <c r="E70" s="410">
        <f>E72+E73</f>
        <v>264</v>
      </c>
      <c r="F70" s="389"/>
      <c r="G70" s="349">
        <v>0</v>
      </c>
      <c r="H70" s="389"/>
      <c r="I70" s="349">
        <f>E70*G70</f>
        <v>0</v>
      </c>
    </row>
    <row r="71" spans="1:9" x14ac:dyDescent="0.2">
      <c r="A71" s="58" t="s">
        <v>62</v>
      </c>
      <c r="B71" s="67" t="s">
        <v>135</v>
      </c>
      <c r="C71" s="239" t="s">
        <v>455</v>
      </c>
      <c r="D71" s="250" t="s">
        <v>134</v>
      </c>
      <c r="E71" s="397">
        <f>E73</f>
        <v>198</v>
      </c>
      <c r="F71" s="396">
        <v>0</v>
      </c>
      <c r="G71" s="345"/>
      <c r="H71" s="396">
        <f>ROUND(E71*F71,2)</f>
        <v>0</v>
      </c>
      <c r="I71" s="345"/>
    </row>
    <row r="72" spans="1:9" ht="14.25" customHeight="1" x14ac:dyDescent="0.2">
      <c r="A72" s="58" t="s">
        <v>63</v>
      </c>
      <c r="B72" s="67" t="s">
        <v>135</v>
      </c>
      <c r="C72" s="239" t="s">
        <v>379</v>
      </c>
      <c r="D72" s="250" t="s">
        <v>134</v>
      </c>
      <c r="E72" s="116">
        <v>66</v>
      </c>
      <c r="F72" s="396">
        <v>0</v>
      </c>
      <c r="G72" s="345"/>
      <c r="H72" s="396">
        <f>ROUND(E72*F72,2)</f>
        <v>0</v>
      </c>
      <c r="I72" s="345"/>
    </row>
    <row r="73" spans="1:9" s="1" customFormat="1" ht="15" x14ac:dyDescent="0.25">
      <c r="A73" s="187" t="s">
        <v>274</v>
      </c>
      <c r="B73" s="67" t="s">
        <v>135</v>
      </c>
      <c r="C73" s="239" t="s">
        <v>199</v>
      </c>
      <c r="D73" s="340" t="s">
        <v>14</v>
      </c>
      <c r="E73" s="112">
        <f>E72*3</f>
        <v>198</v>
      </c>
      <c r="F73" s="409">
        <v>0</v>
      </c>
      <c r="G73" s="351"/>
      <c r="H73" s="409">
        <f>E73*F73</f>
        <v>0</v>
      </c>
      <c r="I73" s="351"/>
    </row>
    <row r="74" spans="1:9" s="14" customFormat="1" ht="14.25" customHeight="1" x14ac:dyDescent="0.2">
      <c r="A74" s="60" t="s">
        <v>178</v>
      </c>
      <c r="B74" s="66" t="s">
        <v>8</v>
      </c>
      <c r="C74" s="238" t="s">
        <v>61</v>
      </c>
      <c r="D74" s="246" t="s">
        <v>134</v>
      </c>
      <c r="E74" s="128">
        <v>42</v>
      </c>
      <c r="F74" s="395"/>
      <c r="G74" s="343">
        <v>0</v>
      </c>
      <c r="H74" s="395"/>
      <c r="I74" s="343">
        <f>ROUND(E74*G74,2)</f>
        <v>0</v>
      </c>
    </row>
    <row r="75" spans="1:9" x14ac:dyDescent="0.2">
      <c r="A75" s="58" t="s">
        <v>65</v>
      </c>
      <c r="B75" s="67" t="s">
        <v>135</v>
      </c>
      <c r="C75" s="239" t="s">
        <v>451</v>
      </c>
      <c r="D75" s="250" t="s">
        <v>134</v>
      </c>
      <c r="E75" s="397">
        <f>E76</f>
        <v>42</v>
      </c>
      <c r="F75" s="396">
        <v>0</v>
      </c>
      <c r="G75" s="345"/>
      <c r="H75" s="396">
        <f>ROUND(E75*F75,2)</f>
        <v>0</v>
      </c>
      <c r="I75" s="345"/>
    </row>
    <row r="76" spans="1:9" ht="14.25" customHeight="1" x14ac:dyDescent="0.2">
      <c r="A76" s="58" t="s">
        <v>66</v>
      </c>
      <c r="B76" s="67" t="s">
        <v>135</v>
      </c>
      <c r="C76" s="239" t="s">
        <v>206</v>
      </c>
      <c r="D76" s="250" t="s">
        <v>134</v>
      </c>
      <c r="E76" s="116">
        <v>42</v>
      </c>
      <c r="F76" s="396">
        <v>0</v>
      </c>
      <c r="G76" s="345"/>
      <c r="H76" s="396">
        <f>ROUND(E76*F76,2)</f>
        <v>0</v>
      </c>
      <c r="I76" s="345"/>
    </row>
    <row r="77" spans="1:9" ht="14.25" customHeight="1" x14ac:dyDescent="0.2">
      <c r="A77" s="58" t="s">
        <v>275</v>
      </c>
      <c r="B77" s="67" t="s">
        <v>135</v>
      </c>
      <c r="C77" s="239" t="s">
        <v>207</v>
      </c>
      <c r="D77" s="250" t="s">
        <v>134</v>
      </c>
      <c r="E77" s="116">
        <v>42</v>
      </c>
      <c r="F77" s="396">
        <v>0</v>
      </c>
      <c r="G77" s="345"/>
      <c r="H77" s="396">
        <f>ROUND(E77*F77,2)</f>
        <v>0</v>
      </c>
      <c r="I77" s="345"/>
    </row>
    <row r="78" spans="1:9" ht="14.25" customHeight="1" x14ac:dyDescent="0.2">
      <c r="A78" s="58"/>
      <c r="B78" s="67"/>
      <c r="C78" s="238" t="s">
        <v>378</v>
      </c>
      <c r="D78" s="250"/>
      <c r="E78" s="116"/>
      <c r="F78" s="396"/>
      <c r="G78" s="345"/>
      <c r="H78" s="396"/>
      <c r="I78" s="345"/>
    </row>
    <row r="79" spans="1:9" s="14" customFormat="1" ht="25.5" x14ac:dyDescent="0.2">
      <c r="A79" s="60" t="s">
        <v>179</v>
      </c>
      <c r="B79" s="66" t="s">
        <v>8</v>
      </c>
      <c r="C79" s="238" t="s">
        <v>171</v>
      </c>
      <c r="D79" s="246" t="s">
        <v>152</v>
      </c>
      <c r="E79" s="125">
        <f>E80</f>
        <v>308</v>
      </c>
      <c r="F79" s="395"/>
      <c r="G79" s="343">
        <v>0</v>
      </c>
      <c r="H79" s="395"/>
      <c r="I79" s="343">
        <f>ROUND(E79*G79,2)</f>
        <v>0</v>
      </c>
    </row>
    <row r="80" spans="1:9" ht="14.25" customHeight="1" x14ac:dyDescent="0.2">
      <c r="A80" s="58" t="s">
        <v>68</v>
      </c>
      <c r="B80" s="67" t="s">
        <v>135</v>
      </c>
      <c r="C80" s="239" t="s">
        <v>172</v>
      </c>
      <c r="D80" s="250" t="s">
        <v>38</v>
      </c>
      <c r="E80" s="397">
        <v>308</v>
      </c>
      <c r="F80" s="396">
        <v>0</v>
      </c>
      <c r="G80" s="345"/>
      <c r="H80" s="396">
        <f>ROUND(E80*F80,2)</f>
        <v>0</v>
      </c>
      <c r="I80" s="345"/>
    </row>
    <row r="81" spans="1:9" ht="14.25" customHeight="1" x14ac:dyDescent="0.2">
      <c r="A81" s="58" t="s">
        <v>69</v>
      </c>
      <c r="B81" s="67" t="s">
        <v>135</v>
      </c>
      <c r="C81" s="239" t="s">
        <v>173</v>
      </c>
      <c r="D81" s="250" t="s">
        <v>14</v>
      </c>
      <c r="E81" s="397">
        <f>E80*2</f>
        <v>616</v>
      </c>
      <c r="F81" s="396">
        <v>0</v>
      </c>
      <c r="G81" s="345"/>
      <c r="H81" s="396">
        <f>ROUND(E81*F81,2)</f>
        <v>0</v>
      </c>
      <c r="I81" s="345"/>
    </row>
    <row r="82" spans="1:9" s="14" customFormat="1" ht="25.5" x14ac:dyDescent="0.2">
      <c r="A82" s="60" t="s">
        <v>70</v>
      </c>
      <c r="B82" s="66" t="s">
        <v>8</v>
      </c>
      <c r="C82" s="238" t="s">
        <v>190</v>
      </c>
      <c r="D82" s="246" t="s">
        <v>134</v>
      </c>
      <c r="E82" s="128">
        <v>561</v>
      </c>
      <c r="F82" s="395"/>
      <c r="G82" s="343">
        <v>0</v>
      </c>
      <c r="H82" s="395"/>
      <c r="I82" s="343">
        <f>ROUND(E82*G82,2)</f>
        <v>0</v>
      </c>
    </row>
    <row r="83" spans="1:9" x14ac:dyDescent="0.2">
      <c r="A83" s="58" t="s">
        <v>71</v>
      </c>
      <c r="B83" s="67" t="s">
        <v>135</v>
      </c>
      <c r="C83" s="239" t="s">
        <v>453</v>
      </c>
      <c r="D83" s="250" t="s">
        <v>134</v>
      </c>
      <c r="E83" s="116">
        <f>E82</f>
        <v>561</v>
      </c>
      <c r="F83" s="396">
        <v>0</v>
      </c>
      <c r="G83" s="345"/>
      <c r="H83" s="396">
        <f>ROUND(E83*F83,2)</f>
        <v>0</v>
      </c>
      <c r="I83" s="345"/>
    </row>
    <row r="84" spans="1:9" s="14" customFormat="1" ht="25.5" x14ac:dyDescent="0.2">
      <c r="A84" s="60" t="s">
        <v>72</v>
      </c>
      <c r="B84" s="66" t="s">
        <v>8</v>
      </c>
      <c r="C84" s="238" t="s">
        <v>175</v>
      </c>
      <c r="D84" s="246" t="s">
        <v>152</v>
      </c>
      <c r="E84" s="125">
        <f>E85</f>
        <v>2898</v>
      </c>
      <c r="F84" s="395"/>
      <c r="G84" s="343">
        <v>0</v>
      </c>
      <c r="H84" s="395"/>
      <c r="I84" s="343">
        <f>ROUND(E84*G84,2)</f>
        <v>0</v>
      </c>
    </row>
    <row r="85" spans="1:9" ht="14.25" customHeight="1" x14ac:dyDescent="0.2">
      <c r="A85" s="58" t="s">
        <v>73</v>
      </c>
      <c r="B85" s="67" t="s">
        <v>135</v>
      </c>
      <c r="C85" s="239" t="s">
        <v>176</v>
      </c>
      <c r="D85" s="250" t="s">
        <v>38</v>
      </c>
      <c r="E85" s="397">
        <v>2898</v>
      </c>
      <c r="F85" s="396">
        <v>0</v>
      </c>
      <c r="G85" s="345"/>
      <c r="H85" s="396">
        <f>ROUND(E85*F85,2)</f>
        <v>0</v>
      </c>
      <c r="I85" s="345"/>
    </row>
    <row r="86" spans="1:9" ht="14.25" customHeight="1" x14ac:dyDescent="0.2">
      <c r="A86" s="58" t="s">
        <v>386</v>
      </c>
      <c r="B86" s="67" t="s">
        <v>135</v>
      </c>
      <c r="C86" s="239" t="s">
        <v>177</v>
      </c>
      <c r="D86" s="250" t="s">
        <v>14</v>
      </c>
      <c r="E86" s="397">
        <f>E85*2</f>
        <v>5796</v>
      </c>
      <c r="F86" s="396">
        <v>0</v>
      </c>
      <c r="G86" s="345"/>
      <c r="H86" s="396">
        <f>ROUND(E86*F86,2)</f>
        <v>0</v>
      </c>
      <c r="I86" s="345"/>
    </row>
    <row r="87" spans="1:9" ht="25.5" x14ac:dyDescent="0.2">
      <c r="A87" s="58" t="s">
        <v>387</v>
      </c>
      <c r="B87" s="67" t="s">
        <v>135</v>
      </c>
      <c r="C87" s="239" t="s">
        <v>167</v>
      </c>
      <c r="D87" s="250" t="s">
        <v>38</v>
      </c>
      <c r="E87" s="116">
        <v>51</v>
      </c>
      <c r="F87" s="396">
        <v>0</v>
      </c>
      <c r="G87" s="345"/>
      <c r="H87" s="396">
        <f>ROUND(E87*F87,2)</f>
        <v>0</v>
      </c>
      <c r="I87" s="345"/>
    </row>
    <row r="88" spans="1:9" s="14" customFormat="1" ht="25.5" x14ac:dyDescent="0.2">
      <c r="A88" s="60" t="s">
        <v>74</v>
      </c>
      <c r="B88" s="66" t="s">
        <v>8</v>
      </c>
      <c r="C88" s="238" t="s">
        <v>192</v>
      </c>
      <c r="D88" s="246" t="s">
        <v>134</v>
      </c>
      <c r="E88" s="128">
        <v>665</v>
      </c>
      <c r="F88" s="395"/>
      <c r="G88" s="343">
        <v>0</v>
      </c>
      <c r="H88" s="395"/>
      <c r="I88" s="343">
        <f>ROUND(E88*G88,2)</f>
        <v>0</v>
      </c>
    </row>
    <row r="89" spans="1:9" ht="14.25" customHeight="1" x14ac:dyDescent="0.2">
      <c r="A89" s="58" t="s">
        <v>388</v>
      </c>
      <c r="B89" s="67" t="s">
        <v>135</v>
      </c>
      <c r="C89" s="239" t="s">
        <v>193</v>
      </c>
      <c r="D89" s="250" t="s">
        <v>134</v>
      </c>
      <c r="E89" s="116">
        <f>E88</f>
        <v>665</v>
      </c>
      <c r="F89" s="396">
        <v>0</v>
      </c>
      <c r="G89" s="345"/>
      <c r="H89" s="396">
        <f>ROUND(E89*F89,2)</f>
        <v>0</v>
      </c>
      <c r="I89" s="345"/>
    </row>
    <row r="90" spans="1:9" s="14" customFormat="1" ht="25.5" x14ac:dyDescent="0.2">
      <c r="A90" s="60" t="s">
        <v>191</v>
      </c>
      <c r="B90" s="66" t="s">
        <v>8</v>
      </c>
      <c r="C90" s="238" t="s">
        <v>181</v>
      </c>
      <c r="D90" s="246" t="s">
        <v>38</v>
      </c>
      <c r="E90" s="125">
        <f>SUM(E91:E96)</f>
        <v>4868</v>
      </c>
      <c r="F90" s="395"/>
      <c r="G90" s="343">
        <v>0</v>
      </c>
      <c r="H90" s="395"/>
      <c r="I90" s="343">
        <f>ROUND(E90*G90,2)</f>
        <v>0</v>
      </c>
    </row>
    <row r="91" spans="1:9" ht="25.5" x14ac:dyDescent="0.2">
      <c r="A91" s="58" t="s">
        <v>75</v>
      </c>
      <c r="B91" s="67" t="s">
        <v>135</v>
      </c>
      <c r="C91" s="239" t="s">
        <v>262</v>
      </c>
      <c r="D91" s="250" t="s">
        <v>38</v>
      </c>
      <c r="E91" s="116">
        <f>E16</f>
        <v>80</v>
      </c>
      <c r="F91" s="396">
        <v>0</v>
      </c>
      <c r="G91" s="345"/>
      <c r="H91" s="396">
        <f t="shared" ref="H91:H96" si="0">ROUND(E91*F91,2)</f>
        <v>0</v>
      </c>
      <c r="I91" s="345"/>
    </row>
    <row r="92" spans="1:9" ht="25.5" x14ac:dyDescent="0.2">
      <c r="A92" s="58" t="s">
        <v>76</v>
      </c>
      <c r="B92" s="67" t="s">
        <v>135</v>
      </c>
      <c r="C92" s="239" t="s">
        <v>263</v>
      </c>
      <c r="D92" s="250" t="s">
        <v>38</v>
      </c>
      <c r="E92" s="116">
        <f>E42+E22</f>
        <v>358</v>
      </c>
      <c r="F92" s="396">
        <v>0</v>
      </c>
      <c r="G92" s="345"/>
      <c r="H92" s="396">
        <f t="shared" si="0"/>
        <v>0</v>
      </c>
      <c r="I92" s="345"/>
    </row>
    <row r="93" spans="1:9" ht="25.5" x14ac:dyDescent="0.2">
      <c r="A93" s="58" t="s">
        <v>276</v>
      </c>
      <c r="B93" s="67" t="s">
        <v>135</v>
      </c>
      <c r="C93" s="239" t="s">
        <v>264</v>
      </c>
      <c r="D93" s="250" t="s">
        <v>38</v>
      </c>
      <c r="E93" s="116">
        <f>E26</f>
        <v>132</v>
      </c>
      <c r="F93" s="396">
        <v>0</v>
      </c>
      <c r="G93" s="345"/>
      <c r="H93" s="396">
        <f t="shared" si="0"/>
        <v>0</v>
      </c>
      <c r="I93" s="345"/>
    </row>
    <row r="94" spans="1:9" ht="25.5" x14ac:dyDescent="0.2">
      <c r="A94" s="58" t="s">
        <v>277</v>
      </c>
      <c r="B94" s="67" t="s">
        <v>135</v>
      </c>
      <c r="C94" s="239" t="s">
        <v>265</v>
      </c>
      <c r="D94" s="250" t="s">
        <v>38</v>
      </c>
      <c r="E94" s="397">
        <f>E30+E50</f>
        <v>2402</v>
      </c>
      <c r="F94" s="396">
        <v>0</v>
      </c>
      <c r="G94" s="345"/>
      <c r="H94" s="396">
        <f t="shared" si="0"/>
        <v>0</v>
      </c>
      <c r="I94" s="345"/>
    </row>
    <row r="95" spans="1:9" ht="25.5" x14ac:dyDescent="0.2">
      <c r="A95" s="58" t="s">
        <v>278</v>
      </c>
      <c r="B95" s="67" t="s">
        <v>135</v>
      </c>
      <c r="C95" s="239" t="s">
        <v>266</v>
      </c>
      <c r="D95" s="250" t="s">
        <v>38</v>
      </c>
      <c r="E95" s="116">
        <f>E34+E59</f>
        <v>246</v>
      </c>
      <c r="F95" s="396">
        <v>0</v>
      </c>
      <c r="G95" s="345"/>
      <c r="H95" s="396">
        <f t="shared" si="0"/>
        <v>0</v>
      </c>
      <c r="I95" s="345"/>
    </row>
    <row r="96" spans="1:9" ht="25.5" x14ac:dyDescent="0.2">
      <c r="A96" s="58" t="s">
        <v>279</v>
      </c>
      <c r="B96" s="67" t="s">
        <v>135</v>
      </c>
      <c r="C96" s="239" t="s">
        <v>267</v>
      </c>
      <c r="D96" s="250" t="s">
        <v>38</v>
      </c>
      <c r="E96" s="397">
        <f>E67+E80</f>
        <v>1650</v>
      </c>
      <c r="F96" s="396">
        <v>0</v>
      </c>
      <c r="G96" s="345"/>
      <c r="H96" s="396">
        <f t="shared" si="0"/>
        <v>0</v>
      </c>
      <c r="I96" s="345"/>
    </row>
    <row r="97" spans="1:9" s="14" customFormat="1" ht="25.5" x14ac:dyDescent="0.2">
      <c r="A97" s="60" t="s">
        <v>77</v>
      </c>
      <c r="B97" s="66" t="s">
        <v>8</v>
      </c>
      <c r="C97" s="238" t="s">
        <v>208</v>
      </c>
      <c r="D97" s="246" t="s">
        <v>137</v>
      </c>
      <c r="E97" s="128">
        <v>561</v>
      </c>
      <c r="F97" s="395"/>
      <c r="G97" s="343">
        <v>0</v>
      </c>
      <c r="H97" s="395"/>
      <c r="I97" s="343">
        <f>ROUND(E97*G97,2)</f>
        <v>0</v>
      </c>
    </row>
    <row r="98" spans="1:9" ht="14.25" customHeight="1" x14ac:dyDescent="0.2">
      <c r="A98" s="58" t="s">
        <v>78</v>
      </c>
      <c r="B98" s="67" t="s">
        <v>135</v>
      </c>
      <c r="C98" s="239" t="s">
        <v>209</v>
      </c>
      <c r="D98" s="250" t="s">
        <v>134</v>
      </c>
      <c r="E98" s="116">
        <f>E97</f>
        <v>561</v>
      </c>
      <c r="F98" s="396">
        <v>0</v>
      </c>
      <c r="G98" s="345"/>
      <c r="H98" s="396">
        <f>ROUND(E98*F98,2)</f>
        <v>0</v>
      </c>
      <c r="I98" s="345"/>
    </row>
    <row r="99" spans="1:9" ht="14.25" customHeight="1" x14ac:dyDescent="0.2">
      <c r="A99" s="58" t="s">
        <v>389</v>
      </c>
      <c r="B99" s="67" t="s">
        <v>135</v>
      </c>
      <c r="C99" s="239" t="s">
        <v>210</v>
      </c>
      <c r="D99" s="250" t="s">
        <v>134</v>
      </c>
      <c r="E99" s="116">
        <f>E97</f>
        <v>561</v>
      </c>
      <c r="F99" s="396">
        <v>0</v>
      </c>
      <c r="G99" s="345"/>
      <c r="H99" s="396">
        <f>ROUND(E99*F99,2)</f>
        <v>0</v>
      </c>
      <c r="I99" s="345"/>
    </row>
    <row r="100" spans="1:9" ht="14.25" customHeight="1" x14ac:dyDescent="0.2">
      <c r="A100" s="58" t="s">
        <v>390</v>
      </c>
      <c r="B100" s="67" t="s">
        <v>135</v>
      </c>
      <c r="C100" s="239" t="s">
        <v>211</v>
      </c>
      <c r="D100" s="250" t="s">
        <v>134</v>
      </c>
      <c r="E100" s="116">
        <f>E97</f>
        <v>561</v>
      </c>
      <c r="F100" s="396">
        <v>0</v>
      </c>
      <c r="G100" s="345"/>
      <c r="H100" s="396">
        <f>ROUND(E100*F100,2)</f>
        <v>0</v>
      </c>
      <c r="I100" s="345"/>
    </row>
    <row r="101" spans="1:9" ht="14.25" customHeight="1" x14ac:dyDescent="0.2">
      <c r="A101" s="58" t="s">
        <v>391</v>
      </c>
      <c r="B101" s="67" t="s">
        <v>135</v>
      </c>
      <c r="C101" s="239" t="s">
        <v>212</v>
      </c>
      <c r="D101" s="250" t="s">
        <v>134</v>
      </c>
      <c r="E101" s="116">
        <f>E97</f>
        <v>561</v>
      </c>
      <c r="F101" s="396">
        <v>0</v>
      </c>
      <c r="G101" s="345"/>
      <c r="H101" s="396">
        <f>ROUND(E101*F101,2)</f>
        <v>0</v>
      </c>
      <c r="I101" s="345"/>
    </row>
    <row r="102" spans="1:9" s="14" customFormat="1" ht="14.25" customHeight="1" x14ac:dyDescent="0.2">
      <c r="A102" s="60" t="s">
        <v>195</v>
      </c>
      <c r="B102" s="66" t="s">
        <v>8</v>
      </c>
      <c r="C102" s="238" t="s">
        <v>214</v>
      </c>
      <c r="D102" s="246" t="s">
        <v>215</v>
      </c>
      <c r="E102" s="128">
        <v>557</v>
      </c>
      <c r="F102" s="395"/>
      <c r="G102" s="343">
        <v>0</v>
      </c>
      <c r="H102" s="395"/>
      <c r="I102" s="343">
        <f>ROUND(E102*G102,2)</f>
        <v>0</v>
      </c>
    </row>
    <row r="103" spans="1:9" ht="14.25" customHeight="1" x14ac:dyDescent="0.2">
      <c r="A103" s="58" t="s">
        <v>79</v>
      </c>
      <c r="B103" s="67" t="s">
        <v>135</v>
      </c>
      <c r="C103" s="239" t="s">
        <v>216</v>
      </c>
      <c r="D103" s="250" t="s">
        <v>134</v>
      </c>
      <c r="E103" s="116">
        <v>557</v>
      </c>
      <c r="F103" s="396">
        <v>0</v>
      </c>
      <c r="G103" s="345"/>
      <c r="H103" s="396">
        <f>ROUND(E103*F103,2)</f>
        <v>0</v>
      </c>
      <c r="I103" s="345"/>
    </row>
    <row r="104" spans="1:9" ht="14.25" customHeight="1" x14ac:dyDescent="0.2">
      <c r="A104" s="60" t="s">
        <v>80</v>
      </c>
      <c r="B104" s="66" t="s">
        <v>8</v>
      </c>
      <c r="C104" s="238" t="s">
        <v>474</v>
      </c>
      <c r="D104" s="246" t="s">
        <v>137</v>
      </c>
      <c r="E104" s="128">
        <v>210</v>
      </c>
      <c r="F104" s="395"/>
      <c r="G104" s="343">
        <v>0</v>
      </c>
      <c r="H104" s="395"/>
      <c r="I104" s="127">
        <f>ROUND(E104*G104,2)</f>
        <v>0</v>
      </c>
    </row>
    <row r="105" spans="1:9" ht="14.25" customHeight="1" x14ac:dyDescent="0.2">
      <c r="A105" s="58" t="s">
        <v>81</v>
      </c>
      <c r="B105" s="67" t="s">
        <v>135</v>
      </c>
      <c r="C105" s="244" t="s">
        <v>472</v>
      </c>
      <c r="D105" s="250" t="s">
        <v>134</v>
      </c>
      <c r="E105" s="116">
        <f>E104</f>
        <v>210</v>
      </c>
      <c r="F105" s="396">
        <v>0</v>
      </c>
      <c r="G105" s="345"/>
      <c r="H105" s="396">
        <f>ROUND(E105*F105,2)</f>
        <v>0</v>
      </c>
      <c r="I105" s="117"/>
    </row>
    <row r="106" spans="1:9" s="14" customFormat="1" ht="14.25" customHeight="1" x14ac:dyDescent="0.2">
      <c r="A106" s="58" t="s">
        <v>401</v>
      </c>
      <c r="B106" s="67" t="s">
        <v>135</v>
      </c>
      <c r="C106" s="244" t="s">
        <v>473</v>
      </c>
      <c r="D106" s="250" t="s">
        <v>134</v>
      </c>
      <c r="E106" s="116">
        <f>E105*2</f>
        <v>420</v>
      </c>
      <c r="F106" s="396">
        <v>0</v>
      </c>
      <c r="G106" s="345"/>
      <c r="H106" s="396">
        <f>ROUND(E106*F106,2)</f>
        <v>0</v>
      </c>
      <c r="I106" s="127"/>
    </row>
    <row r="107" spans="1:9" s="14" customFormat="1" ht="14.25" customHeight="1" x14ac:dyDescent="0.2">
      <c r="A107" s="58" t="s">
        <v>402</v>
      </c>
      <c r="B107" s="67" t="s">
        <v>135</v>
      </c>
      <c r="C107" s="244" t="s">
        <v>475</v>
      </c>
      <c r="D107" s="250" t="s">
        <v>134</v>
      </c>
      <c r="E107" s="116">
        <f>E104</f>
        <v>210</v>
      </c>
      <c r="F107" s="396">
        <v>0</v>
      </c>
      <c r="G107" s="345"/>
      <c r="H107" s="396">
        <f>ROUND(E107*F107,2)</f>
        <v>0</v>
      </c>
      <c r="I107" s="127"/>
    </row>
    <row r="108" spans="1:9" s="14" customFormat="1" ht="14.25" customHeight="1" x14ac:dyDescent="0.2">
      <c r="A108" s="60" t="s">
        <v>82</v>
      </c>
      <c r="B108" s="66" t="s">
        <v>8</v>
      </c>
      <c r="C108" s="238" t="s">
        <v>269</v>
      </c>
      <c r="D108" s="246" t="s">
        <v>134</v>
      </c>
      <c r="E108" s="128">
        <v>305</v>
      </c>
      <c r="F108" s="395"/>
      <c r="G108" s="343">
        <v>0</v>
      </c>
      <c r="H108" s="395"/>
      <c r="I108" s="343">
        <f>ROUND(E108*G108,2)</f>
        <v>0</v>
      </c>
    </row>
    <row r="109" spans="1:9" ht="14.25" customHeight="1" x14ac:dyDescent="0.2">
      <c r="A109" s="58" t="s">
        <v>83</v>
      </c>
      <c r="B109" s="67" t="s">
        <v>135</v>
      </c>
      <c r="C109" s="239" t="s">
        <v>270</v>
      </c>
      <c r="D109" s="250" t="s">
        <v>137</v>
      </c>
      <c r="E109" s="116">
        <v>305</v>
      </c>
      <c r="F109" s="396">
        <v>0</v>
      </c>
      <c r="G109" s="345"/>
      <c r="H109" s="396">
        <f>ROUND(E109*F109,2)</f>
        <v>0</v>
      </c>
      <c r="I109" s="345"/>
    </row>
    <row r="110" spans="1:9" s="7" customFormat="1" x14ac:dyDescent="0.2">
      <c r="A110" s="58"/>
      <c r="B110" s="67"/>
      <c r="C110" s="245" t="s">
        <v>435</v>
      </c>
      <c r="D110" s="246"/>
      <c r="E110" s="128"/>
      <c r="F110" s="399"/>
      <c r="G110" s="400"/>
      <c r="H110" s="399">
        <f>SUM(H15:H109)</f>
        <v>0</v>
      </c>
      <c r="I110" s="343">
        <f>SUM(I15:I109)</f>
        <v>0</v>
      </c>
    </row>
    <row r="111" spans="1:9" s="7" customFormat="1" ht="16.149999999999999" customHeight="1" x14ac:dyDescent="0.2">
      <c r="A111" s="58"/>
      <c r="B111" s="336"/>
      <c r="C111" s="245" t="s">
        <v>436</v>
      </c>
      <c r="D111" s="238"/>
      <c r="E111" s="401"/>
      <c r="F111" s="395"/>
      <c r="G111" s="400"/>
      <c r="H111" s="395"/>
      <c r="I111" s="343">
        <f>SUM(H110:I110)</f>
        <v>0</v>
      </c>
    </row>
    <row r="112" spans="1:9" s="7" customFormat="1" x14ac:dyDescent="0.2">
      <c r="A112" s="190"/>
      <c r="B112" s="337"/>
      <c r="C112" s="247" t="s">
        <v>433</v>
      </c>
      <c r="D112" s="253"/>
      <c r="E112" s="253"/>
      <c r="F112" s="402"/>
      <c r="G112" s="403"/>
      <c r="H112" s="402"/>
      <c r="I112" s="404">
        <f>I111</f>
        <v>0</v>
      </c>
    </row>
    <row r="113" spans="1:9" s="7" customFormat="1" ht="13.5" thickBot="1" x14ac:dyDescent="0.25">
      <c r="A113" s="191"/>
      <c r="B113" s="338"/>
      <c r="C113" s="248" t="s">
        <v>260</v>
      </c>
      <c r="D113" s="254">
        <v>0.2</v>
      </c>
      <c r="E113" s="269"/>
      <c r="F113" s="390"/>
      <c r="G113" s="382"/>
      <c r="H113" s="390"/>
      <c r="I113" s="405">
        <f>ROUND(I112/1.2*D113,2)</f>
        <v>0</v>
      </c>
    </row>
  </sheetData>
  <autoFilter ref="A12:I113" xr:uid="{8E788D99-881E-4676-B0E2-E1754A9A09DA}"/>
  <mergeCells count="12">
    <mergeCell ref="F10:G10"/>
    <mergeCell ref="H10:I10"/>
    <mergeCell ref="A2:C2"/>
    <mergeCell ref="D2:I2"/>
    <mergeCell ref="A4:I4"/>
    <mergeCell ref="A5:I5"/>
    <mergeCell ref="A7:I7"/>
    <mergeCell ref="A10:A11"/>
    <mergeCell ref="B10:B11"/>
    <mergeCell ref="C10:C11"/>
    <mergeCell ref="D10:D11"/>
    <mergeCell ref="E10:E11"/>
  </mergeCells>
  <pageMargins left="0.31496062992000001" right="0.19685039369999999" top="0.39370078739999997" bottom="0.31496062992000001" header="7.8740157480000003E-2" footer="6.2992125984000003E-2"/>
  <pageSetup paperSize="9" scale="86" fitToHeight="150" orientation="landscape" r:id="rId1"/>
  <headerFooter alignWithMargins="0">
    <oddHeader xml:space="preserve">&amp;L&amp;"Courier New"&amp;10 &amp;C&amp;"Courier New"&amp;10 &amp;R&amp;"Courier New"&amp;10 </oddHeader>
    <oddFooter xml:space="preserve">&amp;L&amp;"Courier New"&amp;10 Страница &amp;P из &amp;N&amp;C&amp;"Courier New"&amp;10 &amp;R&amp;"Courier New"&amp;10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Сводная </vt:lpstr>
      <vt:lpstr>ВК </vt:lpstr>
      <vt:lpstr>ХВС</vt:lpstr>
      <vt:lpstr>ГВС</vt:lpstr>
      <vt:lpstr>'ВК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Мильграм</dc:creator>
  <cp:lastModifiedBy>Сергиенко Елена Анатольевна</cp:lastModifiedBy>
  <dcterms:created xsi:type="dcterms:W3CDTF">2024-08-16T08:16:02Z</dcterms:created>
  <dcterms:modified xsi:type="dcterms:W3CDTF">2024-08-30T07:18:57Z</dcterms:modified>
</cp:coreProperties>
</file>